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<sst xmlns="http://schemas.openxmlformats.org/spreadsheetml/2006/main" count="314" uniqueCount="71">
  <si>
    <t>ISI KAYBI HESABI</t>
  </si>
  <si>
    <t>İşaret</t>
  </si>
  <si>
    <t>Yön</t>
  </si>
  <si>
    <t>Kalınlık</t>
  </si>
  <si>
    <t>cm</t>
  </si>
  <si>
    <t>Uzunluk</t>
  </si>
  <si>
    <t>Yükseklik veya Genişlik</t>
  </si>
  <si>
    <t>Toplam Alan</t>
  </si>
  <si>
    <t>Miktar</t>
  </si>
  <si>
    <t>Ad</t>
  </si>
  <si>
    <t>Çıkarılan Alan</t>
  </si>
  <si>
    <t>Hesaba Giren Alan</t>
  </si>
  <si>
    <t>Yapı Bileşeni</t>
  </si>
  <si>
    <t>Alan Hesabı</t>
  </si>
  <si>
    <t>Isı İletim Katsayısı</t>
  </si>
  <si>
    <t>Kcal</t>
  </si>
  <si>
    <r>
      <t>m</t>
    </r>
    <r>
      <rPr>
        <sz val="10"/>
        <rFont val="Arial"/>
        <family val="2"/>
      </rPr>
      <t>²</t>
    </r>
  </si>
  <si>
    <r>
      <t>m</t>
    </r>
    <r>
      <rPr>
        <sz val="10"/>
        <rFont val="Arial"/>
        <family val="2"/>
      </rPr>
      <t>²hºC</t>
    </r>
  </si>
  <si>
    <t>Sıcaklık Farkı</t>
  </si>
  <si>
    <r>
      <t>º</t>
    </r>
    <r>
      <rPr>
        <sz val="10"/>
        <rFont val="Arial Tur"/>
        <family val="0"/>
      </rPr>
      <t>C</t>
    </r>
  </si>
  <si>
    <t>Zamsız Isı Kaybı</t>
  </si>
  <si>
    <t>h</t>
  </si>
  <si>
    <t>İşletme</t>
  </si>
  <si>
    <t>%</t>
  </si>
  <si>
    <t>Kat Yükseklik</t>
  </si>
  <si>
    <t>Toplam</t>
  </si>
  <si>
    <t>1+%</t>
  </si>
  <si>
    <t>Isı Kaybı Hesabı</t>
  </si>
  <si>
    <t>Zamlar</t>
  </si>
  <si>
    <t>Toplam Isı İhtiyacı</t>
  </si>
  <si>
    <t>Sayfa</t>
  </si>
  <si>
    <t>Tarih</t>
  </si>
  <si>
    <t>&gt;</t>
  </si>
  <si>
    <t>Qe</t>
  </si>
  <si>
    <t>Ti=</t>
  </si>
  <si>
    <t>TESİSİN Adı:</t>
  </si>
  <si>
    <t>*m</t>
  </si>
  <si>
    <t>Td</t>
  </si>
  <si>
    <t>m boyunda PKKP-600 Radyatör Seçildi.</t>
  </si>
  <si>
    <t>Qdd</t>
  </si>
  <si>
    <t>Qçp</t>
  </si>
  <si>
    <t>Oda-20 C</t>
  </si>
  <si>
    <t>H2</t>
  </si>
  <si>
    <t xml:space="preserve"> .nci Kat</t>
  </si>
  <si>
    <t>T çatı</t>
  </si>
  <si>
    <t>T ısmah</t>
  </si>
  <si>
    <t>Ttp-dö</t>
  </si>
  <si>
    <t>Qça-ta</t>
  </si>
  <si>
    <t>Tkmsu</t>
  </si>
  <si>
    <t>Banyo-26 C</t>
  </si>
  <si>
    <t>Salon-22 C</t>
  </si>
  <si>
    <t>Mutfak-18 C</t>
  </si>
  <si>
    <t>N01</t>
  </si>
  <si>
    <t>N02</t>
  </si>
  <si>
    <t>N03</t>
  </si>
  <si>
    <t>N04</t>
  </si>
  <si>
    <t>N05</t>
  </si>
  <si>
    <t>Isı Kaybı İhtiyacı(kcal/h)</t>
  </si>
  <si>
    <t>ÇK</t>
  </si>
  <si>
    <t>NK</t>
  </si>
  <si>
    <t>XXXXXXXXXXXXXXXXXXXXXXXXXXXXXXXXXXXXXX</t>
  </si>
  <si>
    <t>XXXXXXXXXXXXXXXXXXXXXXXX</t>
  </si>
  <si>
    <t>Havlupan  Seçildi.</t>
  </si>
  <si>
    <t xml:space="preserve"> 6 / 11</t>
  </si>
  <si>
    <t xml:space="preserve">Kat </t>
  </si>
  <si>
    <t>Ç01</t>
  </si>
  <si>
    <t>Ç05</t>
  </si>
  <si>
    <t>Ç02</t>
  </si>
  <si>
    <t>N06</t>
  </si>
  <si>
    <t>Ç03</t>
  </si>
  <si>
    <t>Ç04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</si>
</sst>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\ ?/2"/>
    <numFmt numFmtId="166" formatCode="0.000"/>
  </numFmts>
  <fonts count="6">
    <font>
      <sz val="10"/>
      <name val="Arial Tur"/>
      <family val="0"/>
    </font>
    <font>
      <b/>
      <sz val="16"/>
      <name val="Arial Tur"/>
      <family val="2"/>
    </font>
    <font>
      <sz val="10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4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8" borderId="1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5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7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workbookViewId="0" topLeftCell="A88">
      <selection activeCell="V119" sqref="V119"/>
    </sheetView>
  </sheetViews>
  <sheetFormatPr defaultColWidth="9.00390625" defaultRowHeight="15" customHeight="1"/>
  <cols>
    <col min="1" max="1" width="5.375" style="1" customWidth="1"/>
    <col min="2" max="2" width="7.25390625" style="1" customWidth="1"/>
    <col min="3" max="3" width="6.75390625" style="1" customWidth="1"/>
    <col min="4" max="4" width="6.125" style="1" customWidth="1"/>
    <col min="5" max="5" width="6.375" style="1" customWidth="1"/>
    <col min="6" max="6" width="6.00390625" style="1" customWidth="1"/>
    <col min="7" max="7" width="6.375" style="1" customWidth="1"/>
    <col min="8" max="8" width="5.375" style="1" customWidth="1"/>
    <col min="9" max="9" width="7.625" style="1" customWidth="1"/>
    <col min="10" max="10" width="5.625" style="1" customWidth="1"/>
    <col min="11" max="11" width="3.625" style="1" customWidth="1"/>
    <col min="12" max="12" width="6.625" style="1" customWidth="1"/>
    <col min="13" max="13" width="2.875" style="1" customWidth="1"/>
    <col min="14" max="14" width="3.75390625" style="1" customWidth="1"/>
    <col min="15" max="15" width="3.875" style="1" customWidth="1"/>
    <col min="16" max="16" width="4.625" style="1" customWidth="1"/>
    <col min="17" max="17" width="6.00390625" style="1" customWidth="1"/>
    <col min="18" max="18" width="11.125" style="1" hidden="1" customWidth="1"/>
    <col min="19" max="19" width="9.125" style="1" hidden="1" customWidth="1"/>
    <col min="20" max="20" width="12.75390625" style="1" customWidth="1"/>
    <col min="21" max="21" width="4.375" style="1" customWidth="1"/>
    <col min="22" max="22" width="7.25390625" style="1" customWidth="1"/>
    <col min="23" max="23" width="11.25390625" style="1" customWidth="1"/>
    <col min="24" max="24" width="8.75390625" style="1" customWidth="1"/>
    <col min="25" max="25" width="6.75390625" style="1" customWidth="1"/>
    <col min="26" max="26" width="6.375" style="1" customWidth="1"/>
    <col min="27" max="27" width="9.125" style="1" customWidth="1"/>
    <col min="28" max="28" width="1.625" style="1" customWidth="1"/>
    <col min="29" max="29" width="3.75390625" style="1" customWidth="1"/>
    <col min="30" max="30" width="5.00390625" style="1" customWidth="1"/>
    <col min="31" max="31" width="4.75390625" style="1" customWidth="1"/>
    <col min="32" max="32" width="9.125" style="1" customWidth="1"/>
    <col min="33" max="33" width="4.25390625" style="1" customWidth="1"/>
    <col min="34" max="34" width="4.375" style="1" customWidth="1"/>
    <col min="35" max="35" width="3.875" style="1" customWidth="1"/>
    <col min="36" max="16384" width="9.125" style="1" customWidth="1"/>
  </cols>
  <sheetData>
    <row r="1" spans="1:21" ht="36" customHeight="1">
      <c r="A1" s="28"/>
      <c r="B1" s="29" t="s">
        <v>61</v>
      </c>
      <c r="C1" s="29"/>
      <c r="D1" s="29"/>
      <c r="E1" s="29"/>
      <c r="F1" s="29"/>
      <c r="G1" s="29"/>
      <c r="H1" s="29"/>
      <c r="I1" s="29"/>
      <c r="J1" s="29" t="s">
        <v>60</v>
      </c>
      <c r="K1" s="29"/>
      <c r="L1" s="29"/>
      <c r="M1" s="30"/>
      <c r="N1" s="31"/>
      <c r="O1" s="32"/>
      <c r="P1" s="33"/>
      <c r="Q1" s="27"/>
      <c r="U1" s="12"/>
    </row>
    <row r="2" spans="1:21" ht="15" customHeight="1">
      <c r="A2" s="49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48" t="s">
        <v>30</v>
      </c>
      <c r="O2" s="48"/>
      <c r="P2" s="48"/>
      <c r="Q2" s="6">
        <v>1</v>
      </c>
      <c r="U2" s="12"/>
    </row>
    <row r="3" spans="1:21" ht="19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44" t="s">
        <v>64</v>
      </c>
      <c r="O3" s="44"/>
      <c r="P3" s="44"/>
      <c r="Q3" s="6" t="s">
        <v>59</v>
      </c>
      <c r="U3" s="12"/>
    </row>
    <row r="4" spans="1:21" ht="19.5" customHeight="1">
      <c r="A4" s="45" t="s">
        <v>35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8" t="s">
        <v>31</v>
      </c>
      <c r="O4" s="48"/>
      <c r="P4" s="48"/>
      <c r="Q4" s="6"/>
      <c r="U4" s="12"/>
    </row>
    <row r="5" spans="1:21" ht="21.75" customHeight="1">
      <c r="A5" s="45" t="s">
        <v>12</v>
      </c>
      <c r="B5" s="45"/>
      <c r="C5" s="45"/>
      <c r="D5" s="45" t="s">
        <v>13</v>
      </c>
      <c r="E5" s="45"/>
      <c r="F5" s="45"/>
      <c r="G5" s="45"/>
      <c r="H5" s="45"/>
      <c r="I5" s="45" t="s">
        <v>27</v>
      </c>
      <c r="J5" s="45"/>
      <c r="K5" s="45"/>
      <c r="L5" s="45"/>
      <c r="M5" s="45" t="s">
        <v>28</v>
      </c>
      <c r="N5" s="45"/>
      <c r="O5" s="45"/>
      <c r="P5" s="45"/>
      <c r="Q5" s="42" t="s">
        <v>29</v>
      </c>
      <c r="U5" s="12"/>
    </row>
    <row r="6" spans="1:21" ht="21" customHeight="1">
      <c r="A6" s="47" t="s">
        <v>1</v>
      </c>
      <c r="B6" s="47" t="s">
        <v>2</v>
      </c>
      <c r="C6" s="47" t="s">
        <v>3</v>
      </c>
      <c r="D6" s="47" t="s">
        <v>5</v>
      </c>
      <c r="E6" s="42" t="s">
        <v>6</v>
      </c>
      <c r="F6" s="47" t="s">
        <v>7</v>
      </c>
      <c r="G6" s="47" t="s">
        <v>8</v>
      </c>
      <c r="H6" s="47" t="s">
        <v>10</v>
      </c>
      <c r="I6" s="42" t="s">
        <v>11</v>
      </c>
      <c r="J6" s="42" t="s">
        <v>14</v>
      </c>
      <c r="K6" s="42" t="s">
        <v>18</v>
      </c>
      <c r="L6" s="42" t="s">
        <v>20</v>
      </c>
      <c r="M6" s="42" t="s">
        <v>22</v>
      </c>
      <c r="N6" s="42" t="s">
        <v>24</v>
      </c>
      <c r="O6" s="42" t="s">
        <v>2</v>
      </c>
      <c r="P6" s="42" t="s">
        <v>25</v>
      </c>
      <c r="Q6" s="42"/>
      <c r="U6" s="12"/>
    </row>
    <row r="7" spans="1:21" ht="14.25" customHeight="1">
      <c r="A7" s="45"/>
      <c r="B7" s="45"/>
      <c r="C7" s="45"/>
      <c r="D7" s="45"/>
      <c r="E7" s="43"/>
      <c r="F7" s="45"/>
      <c r="G7" s="45"/>
      <c r="H7" s="45"/>
      <c r="I7" s="43"/>
      <c r="J7" s="43"/>
      <c r="K7" s="43"/>
      <c r="L7" s="43"/>
      <c r="M7" s="43"/>
      <c r="N7" s="43"/>
      <c r="O7" s="43"/>
      <c r="P7" s="43"/>
      <c r="Q7" s="42"/>
      <c r="U7" s="12"/>
    </row>
    <row r="8" spans="1:21" ht="15.75" customHeight="1">
      <c r="A8" s="45"/>
      <c r="B8" s="45"/>
      <c r="C8" s="45"/>
      <c r="D8" s="45"/>
      <c r="E8" s="43"/>
      <c r="F8" s="45"/>
      <c r="G8" s="45"/>
      <c r="H8" s="45"/>
      <c r="I8" s="43"/>
      <c r="J8" s="43"/>
      <c r="K8" s="43"/>
      <c r="L8" s="43"/>
      <c r="M8" s="43"/>
      <c r="N8" s="43"/>
      <c r="O8" s="43"/>
      <c r="P8" s="43"/>
      <c r="Q8" s="42"/>
      <c r="U8" s="12"/>
    </row>
    <row r="9" spans="1:21" ht="10.5" customHeight="1">
      <c r="A9" s="45"/>
      <c r="B9" s="45"/>
      <c r="C9" s="45"/>
      <c r="D9" s="45"/>
      <c r="E9" s="43"/>
      <c r="F9" s="45"/>
      <c r="G9" s="45"/>
      <c r="H9" s="45"/>
      <c r="I9" s="43"/>
      <c r="J9" s="43"/>
      <c r="K9" s="43"/>
      <c r="L9" s="43"/>
      <c r="M9" s="43"/>
      <c r="N9" s="43"/>
      <c r="O9" s="43"/>
      <c r="P9" s="43"/>
      <c r="Q9" s="42"/>
      <c r="U9" s="12"/>
    </row>
    <row r="10" spans="1:21" ht="10.5" customHeight="1">
      <c r="A10" s="45"/>
      <c r="B10" s="45"/>
      <c r="C10" s="45"/>
      <c r="D10" s="45"/>
      <c r="E10" s="43"/>
      <c r="F10" s="45"/>
      <c r="G10" s="45"/>
      <c r="H10" s="45"/>
      <c r="I10" s="43"/>
      <c r="J10" s="43"/>
      <c r="K10" s="43"/>
      <c r="L10" s="43"/>
      <c r="M10" s="43"/>
      <c r="N10" s="43"/>
      <c r="O10" s="43"/>
      <c r="P10" s="43"/>
      <c r="Q10" s="42"/>
      <c r="U10" s="12"/>
    </row>
    <row r="11" spans="1:21" ht="12" customHeight="1">
      <c r="A11" s="45"/>
      <c r="B11" s="45"/>
      <c r="C11" s="45" t="s">
        <v>4</v>
      </c>
      <c r="D11" s="45" t="s">
        <v>36</v>
      </c>
      <c r="E11" s="45" t="s">
        <v>36</v>
      </c>
      <c r="F11" s="45" t="s">
        <v>16</v>
      </c>
      <c r="G11" s="45" t="s">
        <v>9</v>
      </c>
      <c r="H11" s="45" t="s">
        <v>16</v>
      </c>
      <c r="I11" s="45" t="s">
        <v>16</v>
      </c>
      <c r="J11" s="6" t="s">
        <v>15</v>
      </c>
      <c r="K11" s="46" t="s">
        <v>19</v>
      </c>
      <c r="L11" s="6" t="s">
        <v>15</v>
      </c>
      <c r="M11" s="46" t="s">
        <v>23</v>
      </c>
      <c r="N11" s="46" t="s">
        <v>23</v>
      </c>
      <c r="O11" s="46" t="s">
        <v>23</v>
      </c>
      <c r="P11" s="46" t="s">
        <v>26</v>
      </c>
      <c r="Q11" s="6" t="s">
        <v>15</v>
      </c>
      <c r="U11" s="12"/>
    </row>
    <row r="12" spans="1:21" ht="12" customHeight="1">
      <c r="A12" s="45"/>
      <c r="B12" s="45"/>
      <c r="C12" s="45"/>
      <c r="D12" s="45"/>
      <c r="E12" s="45"/>
      <c r="F12" s="45"/>
      <c r="G12" s="45"/>
      <c r="H12" s="45"/>
      <c r="I12" s="45"/>
      <c r="J12" s="6" t="s">
        <v>17</v>
      </c>
      <c r="K12" s="45"/>
      <c r="L12" s="15" t="s">
        <v>21</v>
      </c>
      <c r="M12" s="45"/>
      <c r="N12" s="45"/>
      <c r="O12" s="45"/>
      <c r="P12" s="45"/>
      <c r="Q12" s="15" t="s">
        <v>21</v>
      </c>
      <c r="U12" s="12"/>
    </row>
    <row r="13" spans="1:21" ht="24" customHeight="1">
      <c r="A13" s="6" t="s">
        <v>52</v>
      </c>
      <c r="B13" s="5" t="s">
        <v>39</v>
      </c>
      <c r="C13" s="2" t="s">
        <v>32</v>
      </c>
      <c r="D13" s="14">
        <v>7</v>
      </c>
      <c r="E13" s="14">
        <v>3</v>
      </c>
      <c r="F13" s="9">
        <f>D13*E13</f>
        <v>21</v>
      </c>
      <c r="G13" s="4">
        <v>1</v>
      </c>
      <c r="H13" s="7">
        <f>I14</f>
        <v>1.6900000000000002</v>
      </c>
      <c r="I13" s="9">
        <f>F13-H13</f>
        <v>19.31</v>
      </c>
      <c r="J13" s="11">
        <v>0.5</v>
      </c>
      <c r="K13" s="10">
        <f>C17-E17</f>
        <v>23</v>
      </c>
      <c r="L13" s="8"/>
      <c r="M13" s="10">
        <v>7</v>
      </c>
      <c r="N13" s="17">
        <f>2.5*I17-7.5</f>
        <v>5</v>
      </c>
      <c r="O13" s="10">
        <v>5</v>
      </c>
      <c r="P13" s="18">
        <f>1+((M13+N13+O13)/100)</f>
        <v>1.17</v>
      </c>
      <c r="Q13" s="17">
        <f>I13*J13*K13*P13</f>
        <v>259.81604999999996</v>
      </c>
      <c r="U13" s="12"/>
    </row>
    <row r="14" spans="1:21" ht="23.25" customHeight="1">
      <c r="A14" s="34" t="s">
        <v>41</v>
      </c>
      <c r="B14" s="5" t="s">
        <v>40</v>
      </c>
      <c r="C14" s="2" t="s">
        <v>32</v>
      </c>
      <c r="D14" s="14">
        <v>1.3</v>
      </c>
      <c r="E14" s="14">
        <v>1.3</v>
      </c>
      <c r="F14" s="9">
        <f>D14*E14</f>
        <v>1.6900000000000002</v>
      </c>
      <c r="G14" s="4">
        <v>1</v>
      </c>
      <c r="H14" s="3"/>
      <c r="I14" s="9">
        <f>F14*G14</f>
        <v>1.6900000000000002</v>
      </c>
      <c r="J14" s="11">
        <v>3</v>
      </c>
      <c r="K14" s="10">
        <f>C17-E17</f>
        <v>23</v>
      </c>
      <c r="L14" s="2"/>
      <c r="M14" s="10">
        <v>7</v>
      </c>
      <c r="N14" s="17">
        <f>N13</f>
        <v>5</v>
      </c>
      <c r="O14" s="10">
        <v>5</v>
      </c>
      <c r="P14" s="18">
        <f>1+((M14+N14+O14)/100)</f>
        <v>1.17</v>
      </c>
      <c r="Q14" s="17">
        <f>I14*J14*K14*P14</f>
        <v>136.43370000000002</v>
      </c>
      <c r="U14" s="12"/>
    </row>
    <row r="15" spans="1:21" ht="17.25" customHeight="1">
      <c r="A15" s="34"/>
      <c r="B15" s="5" t="s">
        <v>47</v>
      </c>
      <c r="C15" s="2" t="s">
        <v>32</v>
      </c>
      <c r="D15" s="14">
        <v>1</v>
      </c>
      <c r="E15" s="14">
        <v>8.6</v>
      </c>
      <c r="F15" s="9">
        <f>D15*E15</f>
        <v>8.6</v>
      </c>
      <c r="G15" s="4">
        <v>1</v>
      </c>
      <c r="H15" s="3"/>
      <c r="I15" s="9">
        <f>F15*G15</f>
        <v>8.6</v>
      </c>
      <c r="J15" s="11">
        <v>0.4</v>
      </c>
      <c r="K15" s="24">
        <f>C17-G17</f>
        <v>15.76</v>
      </c>
      <c r="L15" s="2"/>
      <c r="M15" s="10">
        <v>7</v>
      </c>
      <c r="N15" s="2"/>
      <c r="O15" s="10"/>
      <c r="P15" s="18">
        <f>1+((M15+N15+O15)/100)</f>
        <v>1.07</v>
      </c>
      <c r="Q15" s="17">
        <f>I15*J15*K15*P15</f>
        <v>58.009408</v>
      </c>
      <c r="U15" s="12"/>
    </row>
    <row r="16" spans="1:21" ht="21" customHeight="1">
      <c r="A16" s="35"/>
      <c r="B16" s="5" t="s">
        <v>33</v>
      </c>
      <c r="C16" s="2" t="s">
        <v>32</v>
      </c>
      <c r="D16" s="35"/>
      <c r="E16" s="35"/>
      <c r="F16" s="35"/>
      <c r="G16" s="35"/>
      <c r="H16" s="35"/>
      <c r="I16" s="35"/>
      <c r="J16" s="35"/>
      <c r="K16" s="10">
        <f>C17-E17</f>
        <v>23</v>
      </c>
      <c r="L16" s="26">
        <f>2.5*(4.7*POWER(E14,-0.54))*H13*0.9*0.6*I18*(C17-E17)*1.2</f>
        <v>322.89430020035263</v>
      </c>
      <c r="M16" s="10">
        <v>7</v>
      </c>
      <c r="N16" s="2"/>
      <c r="O16" s="10">
        <v>5</v>
      </c>
      <c r="P16" s="18">
        <f>1+((M16+N16+O16)/100)</f>
        <v>1.12</v>
      </c>
      <c r="Q16" s="17">
        <f>Q17-SUM(Q13:Q15)</f>
        <v>965.740842</v>
      </c>
      <c r="U16" s="12"/>
    </row>
    <row r="17" spans="1:21" ht="17.25" customHeight="1">
      <c r="A17" s="35"/>
      <c r="B17" s="23" t="s">
        <v>34</v>
      </c>
      <c r="C17" s="21">
        <v>20</v>
      </c>
      <c r="D17" s="6" t="s">
        <v>37</v>
      </c>
      <c r="E17" s="21">
        <v>-3</v>
      </c>
      <c r="F17" s="5" t="s">
        <v>44</v>
      </c>
      <c r="G17" s="17">
        <f>0.83*E17+6.73</f>
        <v>4.24</v>
      </c>
      <c r="H17" s="14" t="s">
        <v>43</v>
      </c>
      <c r="I17" s="4">
        <v>5</v>
      </c>
      <c r="J17" s="2"/>
      <c r="K17" s="10"/>
      <c r="L17" s="36" t="s">
        <v>57</v>
      </c>
      <c r="M17" s="36"/>
      <c r="N17" s="36"/>
      <c r="O17" s="36"/>
      <c r="P17" s="36"/>
      <c r="Q17" s="25">
        <v>1420</v>
      </c>
      <c r="T17" s="13">
        <f>Q17/L16</f>
        <v>4.3977239583321985</v>
      </c>
      <c r="U17" s="12"/>
    </row>
    <row r="18" spans="1:21" ht="16.5" customHeight="1">
      <c r="A18" s="35"/>
      <c r="B18" s="5" t="s">
        <v>45</v>
      </c>
      <c r="C18" s="17">
        <f>0.56*E17+13.6</f>
        <v>11.92</v>
      </c>
      <c r="D18" s="5" t="s">
        <v>46</v>
      </c>
      <c r="E18" s="17">
        <f>0.33*E17+10</f>
        <v>9.01</v>
      </c>
      <c r="F18" s="25" t="s">
        <v>48</v>
      </c>
      <c r="G18" s="4">
        <v>18</v>
      </c>
      <c r="H18" s="5" t="s">
        <v>42</v>
      </c>
      <c r="I18" s="5">
        <f>0.75*LN(I17)+0.05</f>
        <v>1.2570784343255752</v>
      </c>
      <c r="J18" s="2"/>
      <c r="K18" s="10"/>
      <c r="L18" s="37"/>
      <c r="M18" s="37"/>
      <c r="N18" s="37"/>
      <c r="O18" s="37"/>
      <c r="P18" s="37"/>
      <c r="Q18" s="22"/>
      <c r="U18" s="12"/>
    </row>
    <row r="19" spans="1:21" ht="15" customHeight="1">
      <c r="A19" s="35"/>
      <c r="B19" s="38"/>
      <c r="C19" s="38"/>
      <c r="D19" s="38"/>
      <c r="E19" s="38"/>
      <c r="F19" s="38"/>
      <c r="G19" s="17"/>
      <c r="H19" s="2"/>
      <c r="I19" s="2"/>
      <c r="J19" s="2"/>
      <c r="K19" s="10"/>
      <c r="L19" s="37"/>
      <c r="M19" s="37"/>
      <c r="N19" s="37"/>
      <c r="O19" s="37"/>
      <c r="P19" s="37"/>
      <c r="Q19" s="19"/>
      <c r="U19" s="12"/>
    </row>
    <row r="20" spans="1:21" ht="18" customHeight="1">
      <c r="A20" s="35"/>
      <c r="B20" s="22"/>
      <c r="C20" s="20"/>
      <c r="D20" s="20"/>
      <c r="E20" s="20"/>
      <c r="F20" s="20"/>
      <c r="G20" s="16">
        <f>Q17/2000</f>
        <v>0.71</v>
      </c>
      <c r="H20" s="44" t="s">
        <v>38</v>
      </c>
      <c r="I20" s="44"/>
      <c r="J20" s="44"/>
      <c r="K20" s="44"/>
      <c r="L20" s="44"/>
      <c r="M20" s="44"/>
      <c r="N20" s="44"/>
      <c r="O20" s="44"/>
      <c r="P20" s="44"/>
      <c r="Q20" s="19"/>
      <c r="U20" s="12"/>
    </row>
    <row r="21" spans="1:21" ht="18" customHeight="1">
      <c r="A21" s="50"/>
      <c r="B21" s="51"/>
      <c r="C21" s="52"/>
      <c r="D21" s="52"/>
      <c r="E21" s="52"/>
      <c r="F21" s="52"/>
      <c r="G21" s="53"/>
      <c r="H21" s="54"/>
      <c r="I21" s="54"/>
      <c r="J21" s="54"/>
      <c r="K21" s="54"/>
      <c r="L21" s="54"/>
      <c r="M21" s="55"/>
      <c r="N21" s="39"/>
      <c r="O21" s="40"/>
      <c r="P21" s="41"/>
      <c r="Q21" s="19"/>
      <c r="U21" s="12"/>
    </row>
    <row r="22" spans="1:21" ht="18" customHeight="1">
      <c r="A22" s="6" t="s">
        <v>53</v>
      </c>
      <c r="B22" s="5" t="s">
        <v>39</v>
      </c>
      <c r="C22" s="2" t="s">
        <v>32</v>
      </c>
      <c r="D22" s="14">
        <v>3.2</v>
      </c>
      <c r="E22" s="14">
        <v>3</v>
      </c>
      <c r="F22" s="9">
        <f>D22*E22</f>
        <v>9.600000000000001</v>
      </c>
      <c r="G22" s="4">
        <v>1</v>
      </c>
      <c r="H22" s="7">
        <f>I23</f>
        <v>0.5</v>
      </c>
      <c r="I22" s="9">
        <f>F22-H22</f>
        <v>9.100000000000001</v>
      </c>
      <c r="J22" s="11">
        <v>0.5</v>
      </c>
      <c r="K22" s="10">
        <f>C26-E26</f>
        <v>29</v>
      </c>
      <c r="L22" s="8"/>
      <c r="M22" s="10">
        <v>7</v>
      </c>
      <c r="N22" s="17">
        <f>2.5*I26-7.5</f>
        <v>5</v>
      </c>
      <c r="O22" s="10">
        <v>5</v>
      </c>
      <c r="P22" s="18">
        <f>1+((M22+N22+O22)/100)</f>
        <v>1.17</v>
      </c>
      <c r="Q22" s="17">
        <f>I22*J22*K22*P22</f>
        <v>154.38150000000002</v>
      </c>
      <c r="U22" s="12"/>
    </row>
    <row r="23" spans="1:21" ht="18" customHeight="1">
      <c r="A23" s="34" t="s">
        <v>49</v>
      </c>
      <c r="B23" s="5" t="s">
        <v>40</v>
      </c>
      <c r="C23" s="2" t="s">
        <v>32</v>
      </c>
      <c r="D23" s="14">
        <v>1</v>
      </c>
      <c r="E23" s="14">
        <v>0.5</v>
      </c>
      <c r="F23" s="9">
        <f>D23*E23</f>
        <v>0.5</v>
      </c>
      <c r="G23" s="4">
        <v>1</v>
      </c>
      <c r="H23" s="3"/>
      <c r="I23" s="9">
        <f>F23*G23</f>
        <v>0.5</v>
      </c>
      <c r="J23" s="11">
        <v>3</v>
      </c>
      <c r="K23" s="10">
        <f>C26-E26</f>
        <v>29</v>
      </c>
      <c r="L23" s="2"/>
      <c r="M23" s="10">
        <v>7</v>
      </c>
      <c r="N23" s="17">
        <f>N22</f>
        <v>5</v>
      </c>
      <c r="O23" s="10">
        <v>5</v>
      </c>
      <c r="P23" s="18">
        <f>1+((M23+N23+O23)/100)</f>
        <v>1.17</v>
      </c>
      <c r="Q23" s="17">
        <f>I23*J23*K23*P23</f>
        <v>50.894999999999996</v>
      </c>
      <c r="U23" s="12"/>
    </row>
    <row r="24" spans="1:21" ht="18" customHeight="1">
      <c r="A24" s="34"/>
      <c r="B24" s="5" t="s">
        <v>47</v>
      </c>
      <c r="C24" s="2" t="s">
        <v>32</v>
      </c>
      <c r="D24" s="14">
        <v>1</v>
      </c>
      <c r="E24" s="14">
        <v>8.2</v>
      </c>
      <c r="F24" s="9">
        <f>D24*E24</f>
        <v>8.2</v>
      </c>
      <c r="G24" s="4">
        <v>1</v>
      </c>
      <c r="H24" s="3"/>
      <c r="I24" s="9">
        <f>F24*G24</f>
        <v>8.2</v>
      </c>
      <c r="J24" s="11">
        <v>0.4</v>
      </c>
      <c r="K24" s="24">
        <f>C26-G26</f>
        <v>21.759999999999998</v>
      </c>
      <c r="L24" s="2"/>
      <c r="M24" s="10">
        <v>7</v>
      </c>
      <c r="N24" s="2"/>
      <c r="O24" s="10"/>
      <c r="P24" s="18">
        <f>1+((M24+N24+O24)/100)</f>
        <v>1.07</v>
      </c>
      <c r="Q24" s="17">
        <f>I24*J24*K24*P24</f>
        <v>76.36889599999999</v>
      </c>
      <c r="U24" s="12"/>
    </row>
    <row r="25" spans="1:21" ht="18" customHeight="1">
      <c r="A25" s="35"/>
      <c r="B25" s="5" t="s">
        <v>33</v>
      </c>
      <c r="C25" s="2" t="s">
        <v>32</v>
      </c>
      <c r="D25" s="35"/>
      <c r="E25" s="35"/>
      <c r="F25" s="35"/>
      <c r="G25" s="35"/>
      <c r="H25" s="35"/>
      <c r="I25" s="35"/>
      <c r="J25" s="35"/>
      <c r="K25" s="10">
        <f>C26-E26</f>
        <v>29</v>
      </c>
      <c r="L25" s="26">
        <f>2.5*(4.7*POWER(E23,-0.54))*H22*0.9*0.6*I27*(C26-E26)*1.2</f>
        <v>201.7899107895345</v>
      </c>
      <c r="M25" s="10">
        <v>7</v>
      </c>
      <c r="N25" s="2"/>
      <c r="O25" s="10">
        <v>5</v>
      </c>
      <c r="P25" s="18">
        <f>1+((M25+N25+O25)/100)</f>
        <v>1.12</v>
      </c>
      <c r="Q25" s="17">
        <f>Q26-SUM(Q22:Q24)</f>
        <v>438.354604</v>
      </c>
      <c r="U25" s="12"/>
    </row>
    <row r="26" spans="1:21" ht="18" customHeight="1">
      <c r="A26" s="35"/>
      <c r="B26" s="23" t="s">
        <v>34</v>
      </c>
      <c r="C26" s="21">
        <v>26</v>
      </c>
      <c r="D26" s="6" t="s">
        <v>37</v>
      </c>
      <c r="E26" s="21">
        <v>-3</v>
      </c>
      <c r="F26" s="5" t="s">
        <v>44</v>
      </c>
      <c r="G26" s="17">
        <f>0.83*E26+6.73</f>
        <v>4.24</v>
      </c>
      <c r="H26" s="14" t="s">
        <v>43</v>
      </c>
      <c r="I26" s="4">
        <v>5</v>
      </c>
      <c r="J26" s="2"/>
      <c r="K26" s="10"/>
      <c r="L26" s="36" t="s">
        <v>57</v>
      </c>
      <c r="M26" s="36"/>
      <c r="N26" s="36"/>
      <c r="O26" s="36"/>
      <c r="P26" s="36"/>
      <c r="Q26" s="25">
        <v>720</v>
      </c>
      <c r="T26" s="13">
        <f>Q26/L25</f>
        <v>3.5680673884184184</v>
      </c>
      <c r="U26" s="12"/>
    </row>
    <row r="27" spans="1:21" ht="18" customHeight="1">
      <c r="A27" s="35"/>
      <c r="B27" s="5" t="s">
        <v>45</v>
      </c>
      <c r="C27" s="17">
        <f>0.56*E26+13.6</f>
        <v>11.92</v>
      </c>
      <c r="D27" s="5" t="s">
        <v>46</v>
      </c>
      <c r="E27" s="17">
        <f>0.33*E26+10</f>
        <v>9.01</v>
      </c>
      <c r="F27" s="25" t="s">
        <v>48</v>
      </c>
      <c r="G27" s="4">
        <v>18</v>
      </c>
      <c r="H27" s="5" t="s">
        <v>42</v>
      </c>
      <c r="I27" s="5">
        <f>0.75*LN(I26)+0.05</f>
        <v>1.2570784343255752</v>
      </c>
      <c r="J27" s="2"/>
      <c r="K27" s="10"/>
      <c r="L27" s="37"/>
      <c r="M27" s="37"/>
      <c r="N27" s="37"/>
      <c r="O27" s="37"/>
      <c r="P27" s="37"/>
      <c r="Q27" s="22"/>
      <c r="U27" s="12"/>
    </row>
    <row r="28" spans="1:21" ht="18" customHeight="1">
      <c r="A28" s="35"/>
      <c r="B28" s="38"/>
      <c r="C28" s="38"/>
      <c r="D28" s="38"/>
      <c r="E28" s="38"/>
      <c r="F28" s="38"/>
      <c r="G28" s="17"/>
      <c r="H28" s="2"/>
      <c r="I28" s="2"/>
      <c r="J28" s="2"/>
      <c r="K28" s="10"/>
      <c r="L28" s="37"/>
      <c r="M28" s="37"/>
      <c r="N28" s="37"/>
      <c r="O28" s="37"/>
      <c r="P28" s="37"/>
      <c r="Q28" s="19"/>
      <c r="U28" s="12"/>
    </row>
    <row r="29" spans="1:21" ht="18" customHeight="1">
      <c r="A29" s="35"/>
      <c r="B29" s="22"/>
      <c r="C29" s="20"/>
      <c r="D29" s="20"/>
      <c r="E29" s="20"/>
      <c r="F29" s="20"/>
      <c r="G29" s="16" t="s">
        <v>63</v>
      </c>
      <c r="H29" s="44" t="s">
        <v>62</v>
      </c>
      <c r="I29" s="44"/>
      <c r="J29" s="44"/>
      <c r="K29" s="44"/>
      <c r="L29" s="44"/>
      <c r="M29" s="44"/>
      <c r="N29" s="44"/>
      <c r="O29" s="44"/>
      <c r="P29" s="44"/>
      <c r="Q29" s="19"/>
      <c r="U29" s="12"/>
    </row>
    <row r="30" spans="1:21" ht="18" customHeight="1">
      <c r="A30" s="50"/>
      <c r="B30" s="51"/>
      <c r="C30" s="52"/>
      <c r="D30" s="52"/>
      <c r="E30" s="52"/>
      <c r="F30" s="52"/>
      <c r="G30" s="53"/>
      <c r="H30" s="54"/>
      <c r="I30" s="54"/>
      <c r="J30" s="54"/>
      <c r="K30" s="54"/>
      <c r="L30" s="54"/>
      <c r="M30" s="55"/>
      <c r="N30" s="39"/>
      <c r="O30" s="40"/>
      <c r="P30" s="41"/>
      <c r="Q30" s="19"/>
      <c r="U30" s="12"/>
    </row>
    <row r="31" spans="1:21" ht="18" customHeight="1">
      <c r="A31" s="6" t="s">
        <v>54</v>
      </c>
      <c r="B31" s="5" t="s">
        <v>39</v>
      </c>
      <c r="C31" s="2" t="s">
        <v>32</v>
      </c>
      <c r="D31" s="14">
        <v>9.1</v>
      </c>
      <c r="E31" s="14">
        <v>3</v>
      </c>
      <c r="F31" s="9">
        <f>D31*E31</f>
        <v>27.299999999999997</v>
      </c>
      <c r="G31" s="4">
        <v>1</v>
      </c>
      <c r="H31" s="7">
        <f>I32</f>
        <v>4.5</v>
      </c>
      <c r="I31" s="9">
        <f>F31-H31</f>
        <v>22.799999999999997</v>
      </c>
      <c r="J31" s="11">
        <v>0.5</v>
      </c>
      <c r="K31" s="10">
        <f>C35-E35</f>
        <v>23</v>
      </c>
      <c r="L31" s="8"/>
      <c r="M31" s="10">
        <v>7</v>
      </c>
      <c r="N31" s="17">
        <f>2.5*I35-7.5</f>
        <v>5</v>
      </c>
      <c r="O31" s="10">
        <v>5</v>
      </c>
      <c r="P31" s="18">
        <f>1+((M31+N31+O31)/100)</f>
        <v>1.17</v>
      </c>
      <c r="Q31" s="17">
        <f>I31*J31*K31*P31</f>
        <v>306.77399999999994</v>
      </c>
      <c r="U31" s="12"/>
    </row>
    <row r="32" spans="1:21" ht="18" customHeight="1">
      <c r="A32" s="34" t="s">
        <v>41</v>
      </c>
      <c r="B32" s="5" t="s">
        <v>40</v>
      </c>
      <c r="C32" s="2" t="s">
        <v>32</v>
      </c>
      <c r="D32" s="14">
        <v>1.8</v>
      </c>
      <c r="E32" s="14">
        <v>2.5</v>
      </c>
      <c r="F32" s="9">
        <f>D32*E32</f>
        <v>4.5</v>
      </c>
      <c r="G32" s="4">
        <v>1</v>
      </c>
      <c r="H32" s="3"/>
      <c r="I32" s="9">
        <f>F32*G32</f>
        <v>4.5</v>
      </c>
      <c r="J32" s="11">
        <v>3</v>
      </c>
      <c r="K32" s="10">
        <f>C35-E35</f>
        <v>23</v>
      </c>
      <c r="L32" s="2"/>
      <c r="M32" s="10">
        <v>7</v>
      </c>
      <c r="N32" s="17">
        <f>N31</f>
        <v>5</v>
      </c>
      <c r="O32" s="10">
        <v>5</v>
      </c>
      <c r="P32" s="18">
        <f>1+((M32+N32+O32)/100)</f>
        <v>1.17</v>
      </c>
      <c r="Q32" s="17">
        <f>I32*J32*K32*P32</f>
        <v>363.28499999999997</v>
      </c>
      <c r="U32" s="12"/>
    </row>
    <row r="33" spans="1:21" ht="18" customHeight="1">
      <c r="A33" s="34"/>
      <c r="B33" s="5" t="s">
        <v>47</v>
      </c>
      <c r="C33" s="2" t="s">
        <v>32</v>
      </c>
      <c r="D33" s="14">
        <v>1</v>
      </c>
      <c r="E33" s="14">
        <v>18</v>
      </c>
      <c r="F33" s="9">
        <f>D33*E33</f>
        <v>18</v>
      </c>
      <c r="G33" s="4">
        <v>1</v>
      </c>
      <c r="H33" s="3"/>
      <c r="I33" s="9">
        <f>F33*G33</f>
        <v>18</v>
      </c>
      <c r="J33" s="11">
        <v>0.4</v>
      </c>
      <c r="K33" s="24">
        <f>C35-G35</f>
        <v>15.76</v>
      </c>
      <c r="L33" s="2"/>
      <c r="M33" s="10">
        <v>7</v>
      </c>
      <c r="N33" s="2"/>
      <c r="O33" s="10"/>
      <c r="P33" s="18">
        <f>1+((M33+N33+O33)/100)</f>
        <v>1.07</v>
      </c>
      <c r="Q33" s="17">
        <f>I33*J33*K33*P33</f>
        <v>121.41504</v>
      </c>
      <c r="U33" s="12"/>
    </row>
    <row r="34" spans="1:21" ht="18" customHeight="1">
      <c r="A34" s="35"/>
      <c r="B34" s="5" t="s">
        <v>33</v>
      </c>
      <c r="C34" s="2" t="s">
        <v>32</v>
      </c>
      <c r="D34" s="35"/>
      <c r="E34" s="35"/>
      <c r="F34" s="35"/>
      <c r="G34" s="35"/>
      <c r="H34" s="35"/>
      <c r="I34" s="35"/>
      <c r="J34" s="35"/>
      <c r="K34" s="10">
        <f>C35-E35</f>
        <v>23</v>
      </c>
      <c r="L34" s="26">
        <f>2.5*(4.7*POWER(E32,-0.54))*H31*0.9*0.6*I36*(C35-E35)*1.2</f>
        <v>603.987559668036</v>
      </c>
      <c r="M34" s="10">
        <v>7</v>
      </c>
      <c r="N34" s="2"/>
      <c r="O34" s="10">
        <v>5</v>
      </c>
      <c r="P34" s="18">
        <f>1+((M34+N34+O34)/100)</f>
        <v>1.12</v>
      </c>
      <c r="Q34" s="17">
        <f>Q35-SUM(Q31:Q33)</f>
        <v>2268.52596</v>
      </c>
      <c r="U34" s="12"/>
    </row>
    <row r="35" spans="1:21" ht="18" customHeight="1">
      <c r="A35" s="35"/>
      <c r="B35" s="23" t="s">
        <v>34</v>
      </c>
      <c r="C35" s="21">
        <v>20</v>
      </c>
      <c r="D35" s="6" t="s">
        <v>37</v>
      </c>
      <c r="E35" s="21">
        <v>-3</v>
      </c>
      <c r="F35" s="5" t="s">
        <v>44</v>
      </c>
      <c r="G35" s="17">
        <f>0.83*E35+6.73</f>
        <v>4.24</v>
      </c>
      <c r="H35" s="14" t="s">
        <v>43</v>
      </c>
      <c r="I35" s="4">
        <v>5</v>
      </c>
      <c r="J35" s="2"/>
      <c r="K35" s="10"/>
      <c r="L35" s="36" t="s">
        <v>57</v>
      </c>
      <c r="M35" s="36"/>
      <c r="N35" s="36"/>
      <c r="O35" s="36"/>
      <c r="P35" s="36"/>
      <c r="Q35" s="25">
        <v>3060</v>
      </c>
      <c r="T35" s="13">
        <f>Q35/L34</f>
        <v>5.0663295146043055</v>
      </c>
      <c r="U35" s="12"/>
    </row>
    <row r="36" spans="1:21" ht="18" customHeight="1">
      <c r="A36" s="35"/>
      <c r="B36" s="5" t="s">
        <v>45</v>
      </c>
      <c r="C36" s="17">
        <f>0.56*E35+13.6</f>
        <v>11.92</v>
      </c>
      <c r="D36" s="5" t="s">
        <v>46</v>
      </c>
      <c r="E36" s="17">
        <f>0.33*E35+10</f>
        <v>9.01</v>
      </c>
      <c r="F36" s="25" t="s">
        <v>48</v>
      </c>
      <c r="G36" s="4">
        <v>18</v>
      </c>
      <c r="H36" s="5" t="s">
        <v>42</v>
      </c>
      <c r="I36" s="5">
        <f>0.75*LN(I35)+0.05</f>
        <v>1.2570784343255752</v>
      </c>
      <c r="J36" s="2"/>
      <c r="K36" s="10"/>
      <c r="L36" s="37"/>
      <c r="M36" s="37"/>
      <c r="N36" s="37"/>
      <c r="O36" s="37"/>
      <c r="P36" s="37"/>
      <c r="Q36" s="22"/>
      <c r="U36" s="12"/>
    </row>
    <row r="37" spans="1:21" ht="18" customHeight="1">
      <c r="A37" s="35"/>
      <c r="B37" s="38"/>
      <c r="C37" s="38"/>
      <c r="D37" s="38"/>
      <c r="E37" s="38"/>
      <c r="F37" s="38"/>
      <c r="G37" s="17"/>
      <c r="H37" s="2"/>
      <c r="I37" s="2"/>
      <c r="J37" s="2"/>
      <c r="K37" s="10"/>
      <c r="L37" s="37"/>
      <c r="M37" s="37"/>
      <c r="N37" s="37"/>
      <c r="O37" s="37"/>
      <c r="P37" s="37"/>
      <c r="Q37" s="19"/>
      <c r="U37" s="12"/>
    </row>
    <row r="38" spans="1:21" ht="18" customHeight="1">
      <c r="A38" s="35"/>
      <c r="B38" s="22"/>
      <c r="C38" s="20"/>
      <c r="D38" s="20"/>
      <c r="E38" s="20"/>
      <c r="F38" s="20"/>
      <c r="G38" s="16">
        <f>Q35/2000</f>
        <v>1.53</v>
      </c>
      <c r="H38" s="44" t="s">
        <v>38</v>
      </c>
      <c r="I38" s="44"/>
      <c r="J38" s="44"/>
      <c r="K38" s="44"/>
      <c r="L38" s="44"/>
      <c r="M38" s="44"/>
      <c r="N38" s="44"/>
      <c r="O38" s="44"/>
      <c r="P38" s="44"/>
      <c r="Q38" s="19"/>
      <c r="U38" s="12"/>
    </row>
    <row r="39" spans="1:21" ht="18" customHeight="1">
      <c r="A39" s="50"/>
      <c r="B39" s="51"/>
      <c r="C39" s="52"/>
      <c r="D39" s="52"/>
      <c r="E39" s="52"/>
      <c r="F39" s="52"/>
      <c r="G39" s="53"/>
      <c r="H39" s="54"/>
      <c r="I39" s="54"/>
      <c r="J39" s="54"/>
      <c r="K39" s="54"/>
      <c r="L39" s="54"/>
      <c r="M39" s="55"/>
      <c r="N39" s="39"/>
      <c r="O39" s="40"/>
      <c r="P39" s="41"/>
      <c r="Q39" s="19"/>
      <c r="U39" s="12"/>
    </row>
    <row r="40" spans="1:21" ht="18" customHeight="1">
      <c r="A40" s="6" t="s">
        <v>55</v>
      </c>
      <c r="B40" s="5" t="s">
        <v>39</v>
      </c>
      <c r="C40" s="2" t="s">
        <v>32</v>
      </c>
      <c r="D40" s="14">
        <v>4.3</v>
      </c>
      <c r="E40" s="14">
        <v>3</v>
      </c>
      <c r="F40" s="9">
        <f>D40*E40</f>
        <v>12.899999999999999</v>
      </c>
      <c r="G40" s="4">
        <v>1</v>
      </c>
      <c r="H40" s="7">
        <f>I41</f>
        <v>4.5</v>
      </c>
      <c r="I40" s="9">
        <f>F40-H40</f>
        <v>8.399999999999999</v>
      </c>
      <c r="J40" s="11">
        <v>0.5</v>
      </c>
      <c r="K40" s="10">
        <f>C44-E44</f>
        <v>23</v>
      </c>
      <c r="L40" s="8"/>
      <c r="M40" s="10">
        <v>7</v>
      </c>
      <c r="N40" s="17">
        <f>2.5*I44-7.5</f>
        <v>5</v>
      </c>
      <c r="O40" s="10">
        <v>5</v>
      </c>
      <c r="P40" s="18">
        <f>1+((M40+N40+O40)/100)</f>
        <v>1.17</v>
      </c>
      <c r="Q40" s="17">
        <f>I40*J40*K40*P40</f>
        <v>113.02199999999996</v>
      </c>
      <c r="U40" s="12"/>
    </row>
    <row r="41" spans="1:21" ht="18" customHeight="1">
      <c r="A41" s="34" t="s">
        <v>41</v>
      </c>
      <c r="B41" s="5" t="s">
        <v>40</v>
      </c>
      <c r="C41" s="2" t="s">
        <v>32</v>
      </c>
      <c r="D41" s="14">
        <v>1.8</v>
      </c>
      <c r="E41" s="14">
        <v>2.5</v>
      </c>
      <c r="F41" s="9">
        <f>D41*E41</f>
        <v>4.5</v>
      </c>
      <c r="G41" s="4">
        <v>1</v>
      </c>
      <c r="H41" s="3"/>
      <c r="I41" s="9">
        <f>F41*G41</f>
        <v>4.5</v>
      </c>
      <c r="J41" s="11">
        <v>3</v>
      </c>
      <c r="K41" s="10">
        <f>C44-E44</f>
        <v>23</v>
      </c>
      <c r="L41" s="2"/>
      <c r="M41" s="10">
        <v>7</v>
      </c>
      <c r="N41" s="17">
        <f>N40</f>
        <v>5</v>
      </c>
      <c r="O41" s="10">
        <v>5</v>
      </c>
      <c r="P41" s="18">
        <f>1+((M41+N41+O41)/100)</f>
        <v>1.17</v>
      </c>
      <c r="Q41" s="17">
        <f>I41*J41*K41*P41</f>
        <v>363.28499999999997</v>
      </c>
      <c r="U41" s="12"/>
    </row>
    <row r="42" spans="1:21" ht="18" customHeight="1">
      <c r="A42" s="34"/>
      <c r="B42" s="5" t="s">
        <v>47</v>
      </c>
      <c r="C42" s="2" t="s">
        <v>32</v>
      </c>
      <c r="D42" s="14">
        <v>1</v>
      </c>
      <c r="E42" s="14">
        <v>16.8</v>
      </c>
      <c r="F42" s="9">
        <f>D42*E42</f>
        <v>16.8</v>
      </c>
      <c r="G42" s="4">
        <v>1</v>
      </c>
      <c r="H42" s="3"/>
      <c r="I42" s="9">
        <f>F42*G42</f>
        <v>16.8</v>
      </c>
      <c r="J42" s="11">
        <v>0.4</v>
      </c>
      <c r="K42" s="24">
        <f>C44-G44</f>
        <v>15.76</v>
      </c>
      <c r="L42" s="2"/>
      <c r="M42" s="10">
        <v>7</v>
      </c>
      <c r="N42" s="2"/>
      <c r="O42" s="10"/>
      <c r="P42" s="18">
        <f>1+((M42+N42+O42)/100)</f>
        <v>1.07</v>
      </c>
      <c r="Q42" s="17">
        <f>I42*J42*K42*P42</f>
        <v>113.320704</v>
      </c>
      <c r="U42" s="12"/>
    </row>
    <row r="43" spans="1:21" ht="18" customHeight="1">
      <c r="A43" s="35"/>
      <c r="B43" s="5" t="s">
        <v>33</v>
      </c>
      <c r="C43" s="2" t="s">
        <v>32</v>
      </c>
      <c r="D43" s="35"/>
      <c r="E43" s="35"/>
      <c r="F43" s="35"/>
      <c r="G43" s="35"/>
      <c r="H43" s="35"/>
      <c r="I43" s="35"/>
      <c r="J43" s="35"/>
      <c r="K43" s="10">
        <f>C44-E44</f>
        <v>23</v>
      </c>
      <c r="L43" s="26">
        <f>2.5*(4.7*POWER(E41,-0.54))*H40*0.9*0.6*I45*(C44-E44)*1.2</f>
        <v>603.987559668036</v>
      </c>
      <c r="M43" s="10">
        <v>7</v>
      </c>
      <c r="N43" s="2"/>
      <c r="O43" s="10">
        <v>5</v>
      </c>
      <c r="P43" s="18">
        <f>1+((M43+N43+O43)/100)</f>
        <v>1.12</v>
      </c>
      <c r="Q43" s="17">
        <f>Q44-SUM(Q40:Q42)</f>
        <v>2266.372296</v>
      </c>
      <c r="U43" s="12"/>
    </row>
    <row r="44" spans="1:22" ht="18" customHeight="1">
      <c r="A44" s="35"/>
      <c r="B44" s="23" t="s">
        <v>34</v>
      </c>
      <c r="C44" s="21">
        <v>20</v>
      </c>
      <c r="D44" s="6" t="s">
        <v>37</v>
      </c>
      <c r="E44" s="21">
        <v>-3</v>
      </c>
      <c r="F44" s="5" t="s">
        <v>44</v>
      </c>
      <c r="G44" s="17">
        <f>0.83*E44+6.73</f>
        <v>4.24</v>
      </c>
      <c r="H44" s="14" t="s">
        <v>43</v>
      </c>
      <c r="I44" s="4">
        <v>5</v>
      </c>
      <c r="J44" s="2"/>
      <c r="K44" s="10"/>
      <c r="L44" s="36" t="s">
        <v>57</v>
      </c>
      <c r="M44" s="36"/>
      <c r="N44" s="36"/>
      <c r="O44" s="36"/>
      <c r="P44" s="36"/>
      <c r="Q44" s="25">
        <v>2856</v>
      </c>
      <c r="T44" s="13">
        <f>Q44/L43</f>
        <v>4.728574213630685</v>
      </c>
      <c r="U44" s="12"/>
      <c r="V44" s="1">
        <f>Q44/E42</f>
        <v>170</v>
      </c>
    </row>
    <row r="45" spans="1:21" ht="18" customHeight="1">
      <c r="A45" s="35"/>
      <c r="B45" s="5" t="s">
        <v>45</v>
      </c>
      <c r="C45" s="17">
        <f>0.56*E44+13.6</f>
        <v>11.92</v>
      </c>
      <c r="D45" s="5" t="s">
        <v>46</v>
      </c>
      <c r="E45" s="17">
        <f>0.33*E44+10</f>
        <v>9.01</v>
      </c>
      <c r="F45" s="25" t="s">
        <v>48</v>
      </c>
      <c r="G45" s="4">
        <v>18</v>
      </c>
      <c r="H45" s="5" t="s">
        <v>42</v>
      </c>
      <c r="I45" s="5">
        <f>0.75*LN(I44)+0.05</f>
        <v>1.2570784343255752</v>
      </c>
      <c r="J45" s="2"/>
      <c r="K45" s="10"/>
      <c r="L45" s="37"/>
      <c r="M45" s="37"/>
      <c r="N45" s="37"/>
      <c r="O45" s="37"/>
      <c r="P45" s="37"/>
      <c r="Q45" s="22"/>
      <c r="U45" s="12"/>
    </row>
    <row r="46" spans="1:21" ht="18" customHeight="1">
      <c r="A46" s="35"/>
      <c r="B46" s="38"/>
      <c r="C46" s="38"/>
      <c r="D46" s="38"/>
      <c r="E46" s="38"/>
      <c r="F46" s="38"/>
      <c r="G46" s="17"/>
      <c r="H46" s="2"/>
      <c r="I46" s="2"/>
      <c r="J46" s="2"/>
      <c r="K46" s="10"/>
      <c r="L46" s="37"/>
      <c r="M46" s="37"/>
      <c r="N46" s="37"/>
      <c r="O46" s="37"/>
      <c r="P46" s="37"/>
      <c r="Q46" s="19"/>
      <c r="U46" s="12"/>
    </row>
    <row r="47" spans="1:21" ht="18" customHeight="1">
      <c r="A47" s="35"/>
      <c r="B47" s="22"/>
      <c r="C47" s="20"/>
      <c r="D47" s="20"/>
      <c r="E47" s="20"/>
      <c r="F47" s="20"/>
      <c r="G47" s="16">
        <f>Q44/2000</f>
        <v>1.428</v>
      </c>
      <c r="H47" s="44" t="s">
        <v>38</v>
      </c>
      <c r="I47" s="44"/>
      <c r="J47" s="44"/>
      <c r="K47" s="44"/>
      <c r="L47" s="44"/>
      <c r="M47" s="44"/>
      <c r="N47" s="44"/>
      <c r="O47" s="44"/>
      <c r="P47" s="44"/>
      <c r="Q47" s="19"/>
      <c r="U47" s="12"/>
    </row>
    <row r="48" spans="1:21" ht="18" customHeight="1">
      <c r="A48" s="50"/>
      <c r="B48" s="51"/>
      <c r="C48" s="52"/>
      <c r="D48" s="52"/>
      <c r="E48" s="52"/>
      <c r="F48" s="52"/>
      <c r="G48" s="53"/>
      <c r="H48" s="54"/>
      <c r="I48" s="54"/>
      <c r="J48" s="54"/>
      <c r="K48" s="54"/>
      <c r="L48" s="54"/>
      <c r="M48" s="55"/>
      <c r="N48" s="39"/>
      <c r="O48" s="40"/>
      <c r="P48" s="41"/>
      <c r="Q48" s="19"/>
      <c r="U48" s="12"/>
    </row>
    <row r="49" spans="1:21" ht="18" customHeight="1">
      <c r="A49" s="6" t="s">
        <v>56</v>
      </c>
      <c r="B49" s="5" t="s">
        <v>39</v>
      </c>
      <c r="C49" s="2" t="s">
        <v>32</v>
      </c>
      <c r="D49" s="14">
        <v>12.8</v>
      </c>
      <c r="E49" s="14">
        <v>3</v>
      </c>
      <c r="F49" s="9">
        <f>D49*E49</f>
        <v>38.400000000000006</v>
      </c>
      <c r="G49" s="4">
        <v>1</v>
      </c>
      <c r="H49" s="7">
        <f>I50</f>
        <v>8.19</v>
      </c>
      <c r="I49" s="9">
        <f>F49-H49</f>
        <v>30.210000000000008</v>
      </c>
      <c r="J49" s="11">
        <v>0.5</v>
      </c>
      <c r="K49" s="10">
        <f>C53-E53</f>
        <v>25</v>
      </c>
      <c r="L49" s="8"/>
      <c r="M49" s="10">
        <v>7</v>
      </c>
      <c r="N49" s="17">
        <f>2.5*I53-7.5</f>
        <v>5</v>
      </c>
      <c r="O49" s="10">
        <v>5</v>
      </c>
      <c r="P49" s="18">
        <f>1+((M49+N49+O49)/100)</f>
        <v>1.17</v>
      </c>
      <c r="Q49" s="17">
        <f>I49*J49*K49*P49</f>
        <v>441.82125000000013</v>
      </c>
      <c r="U49" s="12"/>
    </row>
    <row r="50" spans="1:21" ht="18" customHeight="1">
      <c r="A50" s="34" t="s">
        <v>50</v>
      </c>
      <c r="B50" s="5" t="s">
        <v>40</v>
      </c>
      <c r="C50" s="2" t="s">
        <v>32</v>
      </c>
      <c r="D50" s="14">
        <v>6.3</v>
      </c>
      <c r="E50" s="14">
        <v>1.3</v>
      </c>
      <c r="F50" s="9">
        <f>D50*E50</f>
        <v>8.19</v>
      </c>
      <c r="G50" s="4">
        <v>1</v>
      </c>
      <c r="H50" s="3"/>
      <c r="I50" s="9">
        <f>F50*G50</f>
        <v>8.19</v>
      </c>
      <c r="J50" s="11">
        <v>3</v>
      </c>
      <c r="K50" s="10">
        <f>C53-E53</f>
        <v>25</v>
      </c>
      <c r="L50" s="2"/>
      <c r="M50" s="10">
        <v>7</v>
      </c>
      <c r="N50" s="17">
        <f>N49</f>
        <v>5</v>
      </c>
      <c r="O50" s="10">
        <v>5</v>
      </c>
      <c r="P50" s="18">
        <f>1+((M50+N50+O50)/100)</f>
        <v>1.17</v>
      </c>
      <c r="Q50" s="17">
        <f>I50*J50*K50*P50</f>
        <v>718.6724999999999</v>
      </c>
      <c r="U50" s="12"/>
    </row>
    <row r="51" spans="1:21" ht="18" customHeight="1">
      <c r="A51" s="34"/>
      <c r="B51" s="5" t="s">
        <v>47</v>
      </c>
      <c r="C51" s="2" t="s">
        <v>32</v>
      </c>
      <c r="D51" s="14">
        <v>1</v>
      </c>
      <c r="E51" s="14">
        <v>32.2</v>
      </c>
      <c r="F51" s="9">
        <f>D51*E51</f>
        <v>32.2</v>
      </c>
      <c r="G51" s="4">
        <v>1</v>
      </c>
      <c r="H51" s="3"/>
      <c r="I51" s="9">
        <f>F51*G51</f>
        <v>32.2</v>
      </c>
      <c r="J51" s="11">
        <v>0.4</v>
      </c>
      <c r="K51" s="24">
        <f>C53-G53</f>
        <v>17.759999999999998</v>
      </c>
      <c r="L51" s="2"/>
      <c r="M51" s="10">
        <v>7</v>
      </c>
      <c r="N51" s="2"/>
      <c r="O51" s="10"/>
      <c r="P51" s="18">
        <f>1+((M51+N51+O51)/100)</f>
        <v>1.07</v>
      </c>
      <c r="Q51" s="17">
        <f>I51*J51*K51*P51</f>
        <v>244.76121600000002</v>
      </c>
      <c r="U51" s="12"/>
    </row>
    <row r="52" spans="1:21" ht="18" customHeight="1">
      <c r="A52" s="35"/>
      <c r="B52" s="5" t="s">
        <v>33</v>
      </c>
      <c r="C52" s="2" t="s">
        <v>32</v>
      </c>
      <c r="D52" s="35"/>
      <c r="E52" s="35"/>
      <c r="F52" s="35"/>
      <c r="G52" s="35"/>
      <c r="H52" s="35"/>
      <c r="I52" s="35"/>
      <c r="J52" s="35"/>
      <c r="K52" s="10">
        <f>C53-E53</f>
        <v>25</v>
      </c>
      <c r="L52" s="26">
        <f>2.5*(4.7*POWER(E50,-0.54))*H49*0.9*0.6*I54*(C53-E53)*1.2</f>
        <v>1700.8646248011878</v>
      </c>
      <c r="M52" s="10">
        <v>7</v>
      </c>
      <c r="N52" s="2"/>
      <c r="O52" s="10">
        <v>5</v>
      </c>
      <c r="P52" s="18">
        <f>1+((M52+N52+O52)/100)</f>
        <v>1.12</v>
      </c>
      <c r="Q52" s="17">
        <f>Q53-SUM(Q49:Q51)</f>
        <v>4034.7450339999996</v>
      </c>
      <c r="U52" s="12"/>
    </row>
    <row r="53" spans="1:22" ht="18" customHeight="1">
      <c r="A53" s="35"/>
      <c r="B53" s="23" t="s">
        <v>34</v>
      </c>
      <c r="C53" s="21">
        <v>22</v>
      </c>
      <c r="D53" s="6" t="s">
        <v>37</v>
      </c>
      <c r="E53" s="21">
        <v>-3</v>
      </c>
      <c r="F53" s="5" t="s">
        <v>44</v>
      </c>
      <c r="G53" s="17">
        <f>0.83*E53+6.73</f>
        <v>4.24</v>
      </c>
      <c r="H53" s="14" t="s">
        <v>43</v>
      </c>
      <c r="I53" s="4">
        <v>5</v>
      </c>
      <c r="J53" s="2"/>
      <c r="K53" s="10"/>
      <c r="L53" s="36" t="s">
        <v>57</v>
      </c>
      <c r="M53" s="36"/>
      <c r="N53" s="36"/>
      <c r="O53" s="36"/>
      <c r="P53" s="36"/>
      <c r="Q53" s="25">
        <v>5440</v>
      </c>
      <c r="T53" s="13">
        <f>Q53/L52</f>
        <v>3.198373298307545</v>
      </c>
      <c r="U53" s="12"/>
      <c r="V53" s="1">
        <f>Q53/E51</f>
        <v>168.944099378882</v>
      </c>
    </row>
    <row r="54" spans="1:21" ht="18" customHeight="1">
      <c r="A54" s="35"/>
      <c r="B54" s="5" t="s">
        <v>45</v>
      </c>
      <c r="C54" s="17">
        <f>0.56*E53+13.6</f>
        <v>11.92</v>
      </c>
      <c r="D54" s="5" t="s">
        <v>46</v>
      </c>
      <c r="E54" s="17">
        <f>0.33*E53+10</f>
        <v>9.01</v>
      </c>
      <c r="F54" s="25" t="s">
        <v>48</v>
      </c>
      <c r="G54" s="4">
        <v>18</v>
      </c>
      <c r="H54" s="5" t="s">
        <v>42</v>
      </c>
      <c r="I54" s="5">
        <f>0.75*LN(I53)+0.05</f>
        <v>1.2570784343255752</v>
      </c>
      <c r="J54" s="2"/>
      <c r="K54" s="10"/>
      <c r="L54" s="37"/>
      <c r="M54" s="37"/>
      <c r="N54" s="37"/>
      <c r="O54" s="37"/>
      <c r="P54" s="37"/>
      <c r="Q54" s="22"/>
      <c r="U54" s="12"/>
    </row>
    <row r="55" spans="1:21" ht="18" customHeight="1">
      <c r="A55" s="35"/>
      <c r="B55" s="38"/>
      <c r="C55" s="38"/>
      <c r="D55" s="38"/>
      <c r="E55" s="38"/>
      <c r="F55" s="38"/>
      <c r="G55" s="17"/>
      <c r="H55" s="2"/>
      <c r="I55" s="2"/>
      <c r="J55" s="2"/>
      <c r="K55" s="10"/>
      <c r="L55" s="37"/>
      <c r="M55" s="37"/>
      <c r="N55" s="37"/>
      <c r="O55" s="37"/>
      <c r="P55" s="37"/>
      <c r="Q55" s="19"/>
      <c r="U55" s="12"/>
    </row>
    <row r="56" spans="1:21" ht="18" customHeight="1">
      <c r="A56" s="35"/>
      <c r="B56" s="22"/>
      <c r="C56" s="20"/>
      <c r="D56" s="20"/>
      <c r="E56" s="20"/>
      <c r="F56" s="20"/>
      <c r="G56" s="16">
        <f>Q53/2000</f>
        <v>2.72</v>
      </c>
      <c r="H56" s="44" t="s">
        <v>38</v>
      </c>
      <c r="I56" s="44"/>
      <c r="J56" s="44"/>
      <c r="K56" s="44"/>
      <c r="L56" s="44"/>
      <c r="M56" s="44"/>
      <c r="N56" s="44"/>
      <c r="O56" s="44"/>
      <c r="P56" s="44"/>
      <c r="Q56" s="19"/>
      <c r="U56" s="12"/>
    </row>
    <row r="57" spans="1:21" ht="18" customHeight="1">
      <c r="A57" s="50"/>
      <c r="B57" s="51"/>
      <c r="C57" s="52"/>
      <c r="D57" s="52"/>
      <c r="E57" s="52"/>
      <c r="F57" s="52"/>
      <c r="G57" s="53"/>
      <c r="H57" s="54"/>
      <c r="I57" s="54"/>
      <c r="J57" s="54"/>
      <c r="K57" s="54"/>
      <c r="L57" s="54"/>
      <c r="M57" s="55"/>
      <c r="N57" s="39"/>
      <c r="O57" s="40"/>
      <c r="P57" s="41"/>
      <c r="Q57" s="19"/>
      <c r="U57" s="12"/>
    </row>
    <row r="58" spans="1:21" ht="18" customHeight="1">
      <c r="A58" s="6" t="s">
        <v>68</v>
      </c>
      <c r="B58" s="5" t="s">
        <v>39</v>
      </c>
      <c r="C58" s="2" t="s">
        <v>32</v>
      </c>
      <c r="D58" s="14">
        <v>4.9</v>
      </c>
      <c r="E58" s="14">
        <v>3</v>
      </c>
      <c r="F58" s="9">
        <f>D58*E58</f>
        <v>14.700000000000001</v>
      </c>
      <c r="G58" s="4">
        <v>1</v>
      </c>
      <c r="H58" s="7">
        <f>I59</f>
        <v>3.6399999999999997</v>
      </c>
      <c r="I58" s="9">
        <f>F58-H58</f>
        <v>11.060000000000002</v>
      </c>
      <c r="J58" s="11">
        <v>0.5</v>
      </c>
      <c r="K58" s="10">
        <f>C62-E62</f>
        <v>21</v>
      </c>
      <c r="L58" s="8"/>
      <c r="M58" s="10">
        <v>7</v>
      </c>
      <c r="N58" s="17">
        <f>2.5*I62-7.5</f>
        <v>5</v>
      </c>
      <c r="O58" s="10">
        <v>5</v>
      </c>
      <c r="P58" s="18">
        <f>1+((M58+N58+O58)/100)</f>
        <v>1.17</v>
      </c>
      <c r="Q58" s="17">
        <f>I58*J58*K58*P58</f>
        <v>135.87210000000002</v>
      </c>
      <c r="U58" s="12"/>
    </row>
    <row r="59" spans="1:21" ht="18" customHeight="1">
      <c r="A59" s="34" t="s">
        <v>51</v>
      </c>
      <c r="B59" s="5" t="s">
        <v>40</v>
      </c>
      <c r="C59" s="2" t="s">
        <v>32</v>
      </c>
      <c r="D59" s="14">
        <v>2.8</v>
      </c>
      <c r="E59" s="14">
        <v>1.3</v>
      </c>
      <c r="F59" s="9">
        <f>D59*E59</f>
        <v>3.6399999999999997</v>
      </c>
      <c r="G59" s="4">
        <v>1</v>
      </c>
      <c r="H59" s="3"/>
      <c r="I59" s="9">
        <f>F59*G59</f>
        <v>3.6399999999999997</v>
      </c>
      <c r="J59" s="11">
        <v>3</v>
      </c>
      <c r="K59" s="10">
        <f>C62-E62</f>
        <v>21</v>
      </c>
      <c r="L59" s="2"/>
      <c r="M59" s="10">
        <v>7</v>
      </c>
      <c r="N59" s="17">
        <f>N58</f>
        <v>5</v>
      </c>
      <c r="O59" s="10">
        <v>5</v>
      </c>
      <c r="P59" s="18">
        <f>1+((M59+N59+O59)/100)</f>
        <v>1.17</v>
      </c>
      <c r="Q59" s="17">
        <f>I59*J59*K59*P59</f>
        <v>268.30439999999993</v>
      </c>
      <c r="U59" s="12"/>
    </row>
    <row r="60" spans="1:21" ht="18" customHeight="1">
      <c r="A60" s="34"/>
      <c r="B60" s="5" t="s">
        <v>47</v>
      </c>
      <c r="C60" s="2" t="s">
        <v>32</v>
      </c>
      <c r="D60" s="14">
        <v>1</v>
      </c>
      <c r="E60" s="14">
        <v>12</v>
      </c>
      <c r="F60" s="9">
        <f>D60*E60</f>
        <v>12</v>
      </c>
      <c r="G60" s="4">
        <v>1</v>
      </c>
      <c r="H60" s="3"/>
      <c r="I60" s="9">
        <f>F60*G60</f>
        <v>12</v>
      </c>
      <c r="J60" s="11">
        <v>0.4</v>
      </c>
      <c r="K60" s="24">
        <f>C62-G62</f>
        <v>13.76</v>
      </c>
      <c r="L60" s="2"/>
      <c r="M60" s="10">
        <v>7</v>
      </c>
      <c r="N60" s="2"/>
      <c r="O60" s="10"/>
      <c r="P60" s="18">
        <f>1+((M60+N60+O60)/100)</f>
        <v>1.07</v>
      </c>
      <c r="Q60" s="17">
        <f>I60*J60*K60*P60</f>
        <v>70.67136</v>
      </c>
      <c r="U60" s="12"/>
    </row>
    <row r="61" spans="1:21" ht="18" customHeight="1">
      <c r="A61" s="35"/>
      <c r="B61" s="5" t="s">
        <v>33</v>
      </c>
      <c r="C61" s="2" t="s">
        <v>32</v>
      </c>
      <c r="D61" s="35"/>
      <c r="E61" s="35"/>
      <c r="F61" s="35"/>
      <c r="G61" s="35"/>
      <c r="H61" s="35"/>
      <c r="I61" s="35"/>
      <c r="J61" s="35"/>
      <c r="K61" s="10">
        <f>C62-E62</f>
        <v>21</v>
      </c>
      <c r="L61" s="26">
        <f>2.5*(4.7*POWER(E59,-0.54))*H58*0.9*0.6*I63*(C62-E62)*1.2</f>
        <v>634.9894599257768</v>
      </c>
      <c r="M61" s="10">
        <v>7</v>
      </c>
      <c r="N61" s="2"/>
      <c r="O61" s="10">
        <v>5</v>
      </c>
      <c r="P61" s="18">
        <f>1+((M61+N61+O61)/100)</f>
        <v>1.12</v>
      </c>
      <c r="Q61" s="17">
        <f>Q62-SUM(Q58:Q60)</f>
        <v>1565.1521400000001</v>
      </c>
      <c r="U61" s="12"/>
    </row>
    <row r="62" spans="1:22" ht="18" customHeight="1">
      <c r="A62" s="35"/>
      <c r="B62" s="23" t="s">
        <v>34</v>
      </c>
      <c r="C62" s="21">
        <v>18</v>
      </c>
      <c r="D62" s="6" t="s">
        <v>37</v>
      </c>
      <c r="E62" s="21">
        <v>-3</v>
      </c>
      <c r="F62" s="5" t="s">
        <v>44</v>
      </c>
      <c r="G62" s="17">
        <f>0.83*E62+6.73</f>
        <v>4.24</v>
      </c>
      <c r="H62" s="14" t="s">
        <v>43</v>
      </c>
      <c r="I62" s="4">
        <v>5</v>
      </c>
      <c r="J62" s="2"/>
      <c r="K62" s="10"/>
      <c r="L62" s="36" t="s">
        <v>57</v>
      </c>
      <c r="M62" s="36"/>
      <c r="N62" s="36"/>
      <c r="O62" s="36"/>
      <c r="P62" s="36"/>
      <c r="Q62" s="25">
        <v>2040</v>
      </c>
      <c r="T62" s="13">
        <f>Q62/L61</f>
        <v>3.212651750532132</v>
      </c>
      <c r="U62" s="12"/>
      <c r="V62" s="1">
        <f>Q62/E60</f>
        <v>170</v>
      </c>
    </row>
    <row r="63" spans="1:21" ht="18" customHeight="1">
      <c r="A63" s="35"/>
      <c r="B63" s="5" t="s">
        <v>45</v>
      </c>
      <c r="C63" s="17">
        <f>0.56*E62+13.6</f>
        <v>11.92</v>
      </c>
      <c r="D63" s="5" t="s">
        <v>46</v>
      </c>
      <c r="E63" s="17">
        <f>0.33*E62+10</f>
        <v>9.01</v>
      </c>
      <c r="F63" s="25" t="s">
        <v>48</v>
      </c>
      <c r="G63" s="4">
        <v>18</v>
      </c>
      <c r="H63" s="5" t="s">
        <v>42</v>
      </c>
      <c r="I63" s="5">
        <f>0.75*LN(I62)+0.05</f>
        <v>1.2570784343255752</v>
      </c>
      <c r="J63" s="2"/>
      <c r="K63" s="10"/>
      <c r="L63" s="37"/>
      <c r="M63" s="37"/>
      <c r="N63" s="37"/>
      <c r="O63" s="37"/>
      <c r="P63" s="37"/>
      <c r="Q63" s="22"/>
      <c r="U63" s="12"/>
    </row>
    <row r="64" spans="1:21" ht="18" customHeight="1">
      <c r="A64" s="35"/>
      <c r="B64" s="38"/>
      <c r="C64" s="38"/>
      <c r="D64" s="38"/>
      <c r="E64" s="38"/>
      <c r="F64" s="38"/>
      <c r="G64" s="17"/>
      <c r="H64" s="2"/>
      <c r="I64" s="2"/>
      <c r="J64" s="2"/>
      <c r="K64" s="10"/>
      <c r="L64" s="37"/>
      <c r="M64" s="37"/>
      <c r="N64" s="37"/>
      <c r="O64" s="37"/>
      <c r="P64" s="37"/>
      <c r="Q64" s="19"/>
      <c r="U64" s="12"/>
    </row>
    <row r="65" spans="1:21" ht="18" customHeight="1">
      <c r="A65" s="35"/>
      <c r="B65" s="22"/>
      <c r="C65" s="20"/>
      <c r="D65" s="20"/>
      <c r="E65" s="20"/>
      <c r="F65" s="20"/>
      <c r="G65" s="16">
        <f>Q62/2000</f>
        <v>1.02</v>
      </c>
      <c r="H65" s="44" t="s">
        <v>38</v>
      </c>
      <c r="I65" s="44"/>
      <c r="J65" s="44"/>
      <c r="K65" s="44"/>
      <c r="L65" s="44"/>
      <c r="M65" s="44"/>
      <c r="N65" s="44"/>
      <c r="O65" s="44"/>
      <c r="P65" s="44"/>
      <c r="Q65" s="19"/>
      <c r="U65" s="12"/>
    </row>
    <row r="66" spans="1:21" ht="18" customHeight="1">
      <c r="A66" s="50"/>
      <c r="B66" s="51"/>
      <c r="C66" s="52"/>
      <c r="D66" s="52"/>
      <c r="E66" s="52"/>
      <c r="F66" s="52"/>
      <c r="G66" s="53"/>
      <c r="H66" s="54"/>
      <c r="I66" s="54"/>
      <c r="J66" s="54"/>
      <c r="K66" s="54"/>
      <c r="L66" s="54"/>
      <c r="M66" s="55"/>
      <c r="N66" s="39"/>
      <c r="O66" s="40"/>
      <c r="P66" s="41"/>
      <c r="Q66" s="19"/>
      <c r="U66" s="12"/>
    </row>
    <row r="67" spans="1:21" ht="18" customHeight="1">
      <c r="A67" s="49" t="s">
        <v>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48" t="s">
        <v>30</v>
      </c>
      <c r="O67" s="48"/>
      <c r="P67" s="48"/>
      <c r="Q67" s="6">
        <v>2</v>
      </c>
      <c r="U67" s="12"/>
    </row>
    <row r="68" spans="1:21" ht="18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44" t="s">
        <v>64</v>
      </c>
      <c r="O68" s="44"/>
      <c r="P68" s="44"/>
      <c r="Q68" s="6" t="s">
        <v>58</v>
      </c>
      <c r="U68" s="12"/>
    </row>
    <row r="69" spans="1:21" ht="18" customHeight="1">
      <c r="A69" s="45" t="s">
        <v>35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8" t="s">
        <v>31</v>
      </c>
      <c r="O69" s="48"/>
      <c r="P69" s="48"/>
      <c r="Q69" s="6"/>
      <c r="U69" s="12"/>
    </row>
    <row r="70" spans="1:21" ht="18" customHeight="1">
      <c r="A70" s="45" t="s">
        <v>12</v>
      </c>
      <c r="B70" s="45"/>
      <c r="C70" s="45"/>
      <c r="D70" s="45" t="s">
        <v>13</v>
      </c>
      <c r="E70" s="45"/>
      <c r="F70" s="45"/>
      <c r="G70" s="45"/>
      <c r="H70" s="45"/>
      <c r="I70" s="45" t="s">
        <v>27</v>
      </c>
      <c r="J70" s="45"/>
      <c r="K70" s="45"/>
      <c r="L70" s="45"/>
      <c r="M70" s="45" t="s">
        <v>28</v>
      </c>
      <c r="N70" s="45"/>
      <c r="O70" s="45"/>
      <c r="P70" s="45"/>
      <c r="Q70" s="42" t="s">
        <v>29</v>
      </c>
      <c r="U70" s="12"/>
    </row>
    <row r="71" spans="1:21" ht="18" customHeight="1">
      <c r="A71" s="47" t="s">
        <v>1</v>
      </c>
      <c r="B71" s="47" t="s">
        <v>2</v>
      </c>
      <c r="C71" s="47" t="s">
        <v>3</v>
      </c>
      <c r="D71" s="47" t="s">
        <v>5</v>
      </c>
      <c r="E71" s="42" t="s">
        <v>6</v>
      </c>
      <c r="F71" s="47" t="s">
        <v>7</v>
      </c>
      <c r="G71" s="47" t="s">
        <v>8</v>
      </c>
      <c r="H71" s="47" t="s">
        <v>10</v>
      </c>
      <c r="I71" s="42" t="s">
        <v>11</v>
      </c>
      <c r="J71" s="42" t="s">
        <v>14</v>
      </c>
      <c r="K71" s="42" t="s">
        <v>18</v>
      </c>
      <c r="L71" s="42" t="s">
        <v>20</v>
      </c>
      <c r="M71" s="42" t="s">
        <v>22</v>
      </c>
      <c r="N71" s="42" t="s">
        <v>24</v>
      </c>
      <c r="O71" s="42" t="s">
        <v>2</v>
      </c>
      <c r="P71" s="42" t="s">
        <v>25</v>
      </c>
      <c r="Q71" s="42"/>
      <c r="U71" s="12"/>
    </row>
    <row r="72" spans="1:21" ht="18" customHeight="1">
      <c r="A72" s="45"/>
      <c r="B72" s="45"/>
      <c r="C72" s="45"/>
      <c r="D72" s="45"/>
      <c r="E72" s="43"/>
      <c r="F72" s="45"/>
      <c r="G72" s="45"/>
      <c r="H72" s="45"/>
      <c r="I72" s="43"/>
      <c r="J72" s="43"/>
      <c r="K72" s="43"/>
      <c r="L72" s="43"/>
      <c r="M72" s="43"/>
      <c r="N72" s="43"/>
      <c r="O72" s="43"/>
      <c r="P72" s="43"/>
      <c r="Q72" s="42"/>
      <c r="U72" s="12"/>
    </row>
    <row r="73" spans="1:21" ht="18" customHeight="1">
      <c r="A73" s="45"/>
      <c r="B73" s="45"/>
      <c r="C73" s="45"/>
      <c r="D73" s="45"/>
      <c r="E73" s="43"/>
      <c r="F73" s="45"/>
      <c r="G73" s="45"/>
      <c r="H73" s="45"/>
      <c r="I73" s="43"/>
      <c r="J73" s="43"/>
      <c r="K73" s="43"/>
      <c r="L73" s="43"/>
      <c r="M73" s="43"/>
      <c r="N73" s="43"/>
      <c r="O73" s="43"/>
      <c r="P73" s="43"/>
      <c r="Q73" s="42"/>
      <c r="U73" s="12"/>
    </row>
    <row r="74" spans="1:21" ht="18" customHeight="1">
      <c r="A74" s="45"/>
      <c r="B74" s="45"/>
      <c r="C74" s="45"/>
      <c r="D74" s="45"/>
      <c r="E74" s="43"/>
      <c r="F74" s="45"/>
      <c r="G74" s="45"/>
      <c r="H74" s="45"/>
      <c r="I74" s="43"/>
      <c r="J74" s="43"/>
      <c r="K74" s="43"/>
      <c r="L74" s="43"/>
      <c r="M74" s="43"/>
      <c r="N74" s="43"/>
      <c r="O74" s="43"/>
      <c r="P74" s="43"/>
      <c r="Q74" s="42"/>
      <c r="U74" s="12"/>
    </row>
    <row r="75" spans="1:21" ht="18" customHeight="1">
      <c r="A75" s="45"/>
      <c r="B75" s="45"/>
      <c r="C75" s="45"/>
      <c r="D75" s="45"/>
      <c r="E75" s="43"/>
      <c r="F75" s="45"/>
      <c r="G75" s="45"/>
      <c r="H75" s="45"/>
      <c r="I75" s="43"/>
      <c r="J75" s="43"/>
      <c r="K75" s="43"/>
      <c r="L75" s="43"/>
      <c r="M75" s="43"/>
      <c r="N75" s="43"/>
      <c r="O75" s="43"/>
      <c r="P75" s="43"/>
      <c r="Q75" s="42"/>
      <c r="U75" s="12"/>
    </row>
    <row r="76" spans="1:21" ht="18" customHeight="1">
      <c r="A76" s="45"/>
      <c r="B76" s="45"/>
      <c r="C76" s="45" t="s">
        <v>4</v>
      </c>
      <c r="D76" s="45" t="s">
        <v>36</v>
      </c>
      <c r="E76" s="45" t="s">
        <v>36</v>
      </c>
      <c r="F76" s="45" t="s">
        <v>16</v>
      </c>
      <c r="G76" s="45" t="s">
        <v>9</v>
      </c>
      <c r="H76" s="45" t="s">
        <v>16</v>
      </c>
      <c r="I76" s="45" t="s">
        <v>16</v>
      </c>
      <c r="J76" s="6" t="s">
        <v>15</v>
      </c>
      <c r="K76" s="46" t="s">
        <v>19</v>
      </c>
      <c r="L76" s="6" t="s">
        <v>15</v>
      </c>
      <c r="M76" s="46" t="s">
        <v>23</v>
      </c>
      <c r="N76" s="46" t="s">
        <v>23</v>
      </c>
      <c r="O76" s="46" t="s">
        <v>23</v>
      </c>
      <c r="P76" s="46" t="s">
        <v>26</v>
      </c>
      <c r="Q76" s="6" t="s">
        <v>15</v>
      </c>
      <c r="U76" s="12"/>
    </row>
    <row r="77" spans="1:21" ht="18" customHeight="1">
      <c r="A77" s="45"/>
      <c r="B77" s="45"/>
      <c r="C77" s="45"/>
      <c r="D77" s="45"/>
      <c r="E77" s="45"/>
      <c r="F77" s="45"/>
      <c r="G77" s="45"/>
      <c r="H77" s="45"/>
      <c r="I77" s="45"/>
      <c r="J77" s="6" t="s">
        <v>17</v>
      </c>
      <c r="K77" s="45"/>
      <c r="L77" s="15" t="s">
        <v>21</v>
      </c>
      <c r="M77" s="45"/>
      <c r="N77" s="45"/>
      <c r="O77" s="45"/>
      <c r="P77" s="45"/>
      <c r="Q77" s="15" t="s">
        <v>21</v>
      </c>
      <c r="U77" s="12"/>
    </row>
    <row r="78" spans="1:21" ht="18" customHeight="1">
      <c r="A78" s="6" t="s">
        <v>65</v>
      </c>
      <c r="B78" s="5" t="s">
        <v>39</v>
      </c>
      <c r="C78" s="2" t="s">
        <v>32</v>
      </c>
      <c r="D78" s="14">
        <v>8.2</v>
      </c>
      <c r="E78" s="14">
        <v>3</v>
      </c>
      <c r="F78" s="9">
        <f>D78*E78</f>
        <v>24.599999999999998</v>
      </c>
      <c r="G78" s="4">
        <v>1</v>
      </c>
      <c r="H78" s="7">
        <f>I79</f>
        <v>0.5</v>
      </c>
      <c r="I78" s="9">
        <f>F78-H78</f>
        <v>24.099999999999998</v>
      </c>
      <c r="J78" s="11">
        <v>0.5</v>
      </c>
      <c r="K78" s="10">
        <f>C82-E82</f>
        <v>23</v>
      </c>
      <c r="L78" s="8"/>
      <c r="M78" s="10">
        <v>7</v>
      </c>
      <c r="N78" s="17">
        <f>2.5*I82-7.5</f>
        <v>5</v>
      </c>
      <c r="O78" s="10">
        <v>5</v>
      </c>
      <c r="P78" s="18">
        <f>1+((M78+N78+O78)/100)</f>
        <v>1.17</v>
      </c>
      <c r="Q78" s="17">
        <f>I78*J78*K78*P78</f>
        <v>324.2655</v>
      </c>
      <c r="U78" s="12"/>
    </row>
    <row r="79" spans="1:21" ht="18" customHeight="1">
      <c r="A79" s="34" t="s">
        <v>41</v>
      </c>
      <c r="B79" s="5" t="s">
        <v>40</v>
      </c>
      <c r="C79" s="2" t="s">
        <v>32</v>
      </c>
      <c r="D79" s="14">
        <v>1</v>
      </c>
      <c r="E79" s="14">
        <v>0.5</v>
      </c>
      <c r="F79" s="9">
        <f>D79*E79</f>
        <v>0.5</v>
      </c>
      <c r="G79" s="4">
        <v>1</v>
      </c>
      <c r="H79" s="3"/>
      <c r="I79" s="9">
        <f>F79*G79</f>
        <v>0.5</v>
      </c>
      <c r="J79" s="11">
        <v>3</v>
      </c>
      <c r="K79" s="10">
        <f>C82-E82</f>
        <v>23</v>
      </c>
      <c r="L79" s="2"/>
      <c r="M79" s="10">
        <v>7</v>
      </c>
      <c r="N79" s="17">
        <f>N78</f>
        <v>5</v>
      </c>
      <c r="O79" s="10">
        <v>5</v>
      </c>
      <c r="P79" s="18">
        <f>1+((M79+N79+O79)/100)</f>
        <v>1.17</v>
      </c>
      <c r="Q79" s="17">
        <f>I79*J79*K79*P79</f>
        <v>40.364999999999995</v>
      </c>
      <c r="U79" s="12"/>
    </row>
    <row r="80" spans="1:21" ht="18" customHeight="1">
      <c r="A80" s="34"/>
      <c r="B80" s="5" t="s">
        <v>47</v>
      </c>
      <c r="C80" s="2" t="s">
        <v>32</v>
      </c>
      <c r="D80" s="14">
        <v>1</v>
      </c>
      <c r="E80" s="14">
        <v>14.2</v>
      </c>
      <c r="F80" s="9">
        <f>D80*E80</f>
        <v>14.2</v>
      </c>
      <c r="G80" s="4">
        <v>1</v>
      </c>
      <c r="H80" s="3"/>
      <c r="I80" s="9">
        <f>F80*G80</f>
        <v>14.2</v>
      </c>
      <c r="J80" s="11">
        <v>0.4</v>
      </c>
      <c r="K80" s="24">
        <f>C82-G82</f>
        <v>15.76</v>
      </c>
      <c r="L80" s="2"/>
      <c r="M80" s="10">
        <v>7</v>
      </c>
      <c r="N80" s="2"/>
      <c r="O80" s="10"/>
      <c r="P80" s="18">
        <f>1+((M80+N80+O80)/100)</f>
        <v>1.07</v>
      </c>
      <c r="Q80" s="17">
        <f>I80*J80*K80*P80</f>
        <v>95.78297599999999</v>
      </c>
      <c r="U80" s="12"/>
    </row>
    <row r="81" spans="1:21" ht="18" customHeight="1">
      <c r="A81" s="35"/>
      <c r="B81" s="5" t="s">
        <v>33</v>
      </c>
      <c r="C81" s="2" t="s">
        <v>32</v>
      </c>
      <c r="D81" s="35"/>
      <c r="E81" s="35"/>
      <c r="F81" s="35"/>
      <c r="G81" s="35"/>
      <c r="H81" s="35"/>
      <c r="I81" s="35"/>
      <c r="J81" s="35"/>
      <c r="K81" s="10">
        <f>C82-E82</f>
        <v>23</v>
      </c>
      <c r="L81" s="26">
        <f>2.5*(4.7*POWER(E79,-0.54))*H78*0.9*0.6*I83*(C82-E82)*1.2</f>
        <v>160.0402740744584</v>
      </c>
      <c r="M81" s="10">
        <v>7</v>
      </c>
      <c r="N81" s="2"/>
      <c r="O81" s="10">
        <v>5</v>
      </c>
      <c r="P81" s="18">
        <f>1+((M81+N81+O81)/100)</f>
        <v>1.12</v>
      </c>
      <c r="Q81" s="17">
        <f>Q82-SUM(Q78:Q80)</f>
        <v>1953.586524</v>
      </c>
      <c r="U81" s="12"/>
    </row>
    <row r="82" spans="1:22" ht="18" customHeight="1">
      <c r="A82" s="35"/>
      <c r="B82" s="23" t="s">
        <v>34</v>
      </c>
      <c r="C82" s="21">
        <v>20</v>
      </c>
      <c r="D82" s="6" t="s">
        <v>37</v>
      </c>
      <c r="E82" s="21">
        <v>-3</v>
      </c>
      <c r="F82" s="5" t="s">
        <v>44</v>
      </c>
      <c r="G82" s="17">
        <f>0.83*E82+6.73</f>
        <v>4.24</v>
      </c>
      <c r="H82" s="14" t="s">
        <v>43</v>
      </c>
      <c r="I82" s="4">
        <v>5</v>
      </c>
      <c r="J82" s="2"/>
      <c r="K82" s="10"/>
      <c r="L82" s="36" t="s">
        <v>57</v>
      </c>
      <c r="M82" s="36"/>
      <c r="N82" s="36"/>
      <c r="O82" s="36"/>
      <c r="P82" s="36"/>
      <c r="Q82" s="25">
        <v>2414</v>
      </c>
      <c r="T82" s="13">
        <f>Q82/L81</f>
        <v>15.083703236329697</v>
      </c>
      <c r="U82" s="12"/>
      <c r="V82" s="1">
        <f>Q82/E80</f>
        <v>170</v>
      </c>
    </row>
    <row r="83" spans="1:21" ht="18" customHeight="1">
      <c r="A83" s="35"/>
      <c r="B83" s="5" t="s">
        <v>45</v>
      </c>
      <c r="C83" s="17">
        <f>0.56*E82+13.6</f>
        <v>11.92</v>
      </c>
      <c r="D83" s="5" t="s">
        <v>46</v>
      </c>
      <c r="E83" s="17">
        <f>0.33*E82+10</f>
        <v>9.01</v>
      </c>
      <c r="F83" s="25" t="s">
        <v>48</v>
      </c>
      <c r="G83" s="4">
        <v>18</v>
      </c>
      <c r="H83" s="5" t="s">
        <v>42</v>
      </c>
      <c r="I83" s="5">
        <f>0.75*LN(I82)+0.05</f>
        <v>1.2570784343255752</v>
      </c>
      <c r="J83" s="2"/>
      <c r="K83" s="10"/>
      <c r="L83" s="37"/>
      <c r="M83" s="37"/>
      <c r="N83" s="37"/>
      <c r="O83" s="37"/>
      <c r="P83" s="37"/>
      <c r="Q83" s="22"/>
      <c r="U83" s="12"/>
    </row>
    <row r="84" spans="1:21" ht="18" customHeight="1">
      <c r="A84" s="35"/>
      <c r="B84" s="38"/>
      <c r="C84" s="38"/>
      <c r="D84" s="38"/>
      <c r="E84" s="38"/>
      <c r="F84" s="38"/>
      <c r="G84" s="17"/>
      <c r="H84" s="2"/>
      <c r="I84" s="2"/>
      <c r="J84" s="2"/>
      <c r="K84" s="10"/>
      <c r="L84" s="37"/>
      <c r="M84" s="37"/>
      <c r="N84" s="37"/>
      <c r="O84" s="37"/>
      <c r="P84" s="37"/>
      <c r="Q84" s="19"/>
      <c r="U84" s="12"/>
    </row>
    <row r="85" spans="1:21" ht="18" customHeight="1">
      <c r="A85" s="35"/>
      <c r="B85" s="22"/>
      <c r="C85" s="20"/>
      <c r="D85" s="20"/>
      <c r="E85" s="20"/>
      <c r="F85" s="20"/>
      <c r="G85" s="16">
        <f>Q82/2000</f>
        <v>1.207</v>
      </c>
      <c r="H85" s="44" t="s">
        <v>38</v>
      </c>
      <c r="I85" s="44"/>
      <c r="J85" s="44"/>
      <c r="K85" s="44"/>
      <c r="L85" s="44"/>
      <c r="M85" s="44"/>
      <c r="N85" s="44"/>
      <c r="O85" s="44"/>
      <c r="P85" s="44"/>
      <c r="Q85" s="19"/>
      <c r="U85" s="12"/>
    </row>
    <row r="86" spans="1:21" ht="18" customHeight="1">
      <c r="A86" s="50"/>
      <c r="B86" s="51"/>
      <c r="C86" s="52"/>
      <c r="D86" s="52"/>
      <c r="E86" s="52"/>
      <c r="F86" s="52"/>
      <c r="G86" s="53"/>
      <c r="H86" s="54"/>
      <c r="I86" s="54"/>
      <c r="J86" s="54"/>
      <c r="K86" s="54"/>
      <c r="L86" s="54"/>
      <c r="M86" s="55"/>
      <c r="N86" s="39"/>
      <c r="O86" s="40"/>
      <c r="P86" s="41"/>
      <c r="Q86" s="19"/>
      <c r="U86" s="12"/>
    </row>
    <row r="87" spans="1:21" ht="18" customHeight="1">
      <c r="A87" s="6" t="s">
        <v>66</v>
      </c>
      <c r="B87" s="5" t="s">
        <v>39</v>
      </c>
      <c r="C87" s="2" t="s">
        <v>32</v>
      </c>
      <c r="D87" s="14">
        <v>5</v>
      </c>
      <c r="E87" s="14">
        <v>3</v>
      </c>
      <c r="F87" s="9">
        <f>D87*E87</f>
        <v>15</v>
      </c>
      <c r="G87" s="4">
        <v>1</v>
      </c>
      <c r="H87" s="7">
        <f>I88</f>
        <v>0.25</v>
      </c>
      <c r="I87" s="9">
        <f>F87-H87</f>
        <v>14.75</v>
      </c>
      <c r="J87" s="11">
        <v>0.5</v>
      </c>
      <c r="K87" s="10">
        <f>C91-E91</f>
        <v>29</v>
      </c>
      <c r="L87" s="8"/>
      <c r="M87" s="10">
        <v>7</v>
      </c>
      <c r="N87" s="17">
        <f>2.5*I91-7.5</f>
        <v>5</v>
      </c>
      <c r="O87" s="10">
        <v>5</v>
      </c>
      <c r="P87" s="18">
        <f>1+((M87+N87+O87)/100)</f>
        <v>1.17</v>
      </c>
      <c r="Q87" s="17">
        <f>I87*J87*K87*P87</f>
        <v>250.23375</v>
      </c>
      <c r="U87" s="12"/>
    </row>
    <row r="88" spans="1:21" ht="18" customHeight="1">
      <c r="A88" s="34" t="s">
        <v>49</v>
      </c>
      <c r="B88" s="5" t="s">
        <v>40</v>
      </c>
      <c r="C88" s="2" t="s">
        <v>32</v>
      </c>
      <c r="D88" s="14">
        <v>0.5</v>
      </c>
      <c r="E88" s="14">
        <v>0.5</v>
      </c>
      <c r="F88" s="9">
        <f>D88*E88</f>
        <v>0.25</v>
      </c>
      <c r="G88" s="4">
        <v>1</v>
      </c>
      <c r="H88" s="3"/>
      <c r="I88" s="9">
        <f>F88*G88</f>
        <v>0.25</v>
      </c>
      <c r="J88" s="11">
        <v>3</v>
      </c>
      <c r="K88" s="10">
        <f>C91-E91</f>
        <v>29</v>
      </c>
      <c r="L88" s="2"/>
      <c r="M88" s="10">
        <v>7</v>
      </c>
      <c r="N88" s="17">
        <f>N87</f>
        <v>5</v>
      </c>
      <c r="O88" s="10">
        <v>5</v>
      </c>
      <c r="P88" s="18">
        <f>1+((M88+N88+O88)/100)</f>
        <v>1.17</v>
      </c>
      <c r="Q88" s="17">
        <f>I88*J88*K88*P88</f>
        <v>25.447499999999998</v>
      </c>
      <c r="U88" s="12"/>
    </row>
    <row r="89" spans="1:21" ht="18" customHeight="1">
      <c r="A89" s="34"/>
      <c r="B89" s="5" t="s">
        <v>47</v>
      </c>
      <c r="C89" s="2" t="s">
        <v>32</v>
      </c>
      <c r="D89" s="14">
        <v>1</v>
      </c>
      <c r="E89" s="14">
        <v>5.2</v>
      </c>
      <c r="F89" s="9">
        <f>D89*E89</f>
        <v>5.2</v>
      </c>
      <c r="G89" s="4">
        <v>1</v>
      </c>
      <c r="H89" s="3"/>
      <c r="I89" s="9">
        <f>F89*G89</f>
        <v>5.2</v>
      </c>
      <c r="J89" s="11">
        <v>0.4</v>
      </c>
      <c r="K89" s="24">
        <f>C91-G91</f>
        <v>21.759999999999998</v>
      </c>
      <c r="L89" s="2"/>
      <c r="M89" s="10">
        <v>7</v>
      </c>
      <c r="N89" s="2"/>
      <c r="O89" s="10"/>
      <c r="P89" s="18">
        <f>1+((M89+N89+O89)/100)</f>
        <v>1.07</v>
      </c>
      <c r="Q89" s="17">
        <f>I89*J89*K89*P89</f>
        <v>48.429055999999996</v>
      </c>
      <c r="U89" s="12"/>
    </row>
    <row r="90" spans="1:21" ht="18" customHeight="1">
      <c r="A90" s="35"/>
      <c r="B90" s="5" t="s">
        <v>33</v>
      </c>
      <c r="C90" s="2" t="s">
        <v>32</v>
      </c>
      <c r="D90" s="35"/>
      <c r="E90" s="35"/>
      <c r="F90" s="35"/>
      <c r="G90" s="35"/>
      <c r="H90" s="35"/>
      <c r="I90" s="35"/>
      <c r="J90" s="35"/>
      <c r="K90" s="10">
        <f>C91-E91</f>
        <v>29</v>
      </c>
      <c r="L90" s="26">
        <f>2.5*(4.7*POWER(E88,-0.54))*H87*0.9*0.6*I92*(C91-E91)*1.2</f>
        <v>100.89495539476725</v>
      </c>
      <c r="M90" s="10">
        <v>7</v>
      </c>
      <c r="N90" s="2"/>
      <c r="O90" s="10">
        <v>5</v>
      </c>
      <c r="P90" s="18">
        <f>1+((M90+N90+O90)/100)</f>
        <v>1.12</v>
      </c>
      <c r="Q90" s="17">
        <f>Q91-SUM(Q87:Q89)</f>
        <v>485.889694</v>
      </c>
      <c r="U90" s="12"/>
    </row>
    <row r="91" spans="1:22" ht="18" customHeight="1">
      <c r="A91" s="35"/>
      <c r="B91" s="23" t="s">
        <v>34</v>
      </c>
      <c r="C91" s="21">
        <v>26</v>
      </c>
      <c r="D91" s="6" t="s">
        <v>37</v>
      </c>
      <c r="E91" s="21">
        <v>-3</v>
      </c>
      <c r="F91" s="5" t="s">
        <v>44</v>
      </c>
      <c r="G91" s="17">
        <f>0.83*E91+6.73</f>
        <v>4.24</v>
      </c>
      <c r="H91" s="14" t="s">
        <v>43</v>
      </c>
      <c r="I91" s="4">
        <v>5</v>
      </c>
      <c r="J91" s="2"/>
      <c r="K91" s="10"/>
      <c r="L91" s="36" t="s">
        <v>57</v>
      </c>
      <c r="M91" s="36"/>
      <c r="N91" s="36"/>
      <c r="O91" s="36"/>
      <c r="P91" s="36"/>
      <c r="Q91" s="25">
        <v>810</v>
      </c>
      <c r="T91" s="13">
        <f>Q91/L90</f>
        <v>8.028151623941442</v>
      </c>
      <c r="U91" s="12"/>
      <c r="V91" s="1">
        <f>Q91/E89</f>
        <v>155.76923076923077</v>
      </c>
    </row>
    <row r="92" spans="1:21" ht="18" customHeight="1">
      <c r="A92" s="35"/>
      <c r="B92" s="5" t="s">
        <v>45</v>
      </c>
      <c r="C92" s="17">
        <f>0.56*E91+13.6</f>
        <v>11.92</v>
      </c>
      <c r="D92" s="5" t="s">
        <v>46</v>
      </c>
      <c r="E92" s="17">
        <f>0.33*E91+10</f>
        <v>9.01</v>
      </c>
      <c r="F92" s="25" t="s">
        <v>48</v>
      </c>
      <c r="G92" s="4">
        <v>18</v>
      </c>
      <c r="H92" s="5" t="s">
        <v>42</v>
      </c>
      <c r="I92" s="5">
        <f>0.75*LN(I91)+0.05</f>
        <v>1.2570784343255752</v>
      </c>
      <c r="J92" s="2"/>
      <c r="K92" s="10"/>
      <c r="L92" s="37"/>
      <c r="M92" s="37"/>
      <c r="N92" s="37"/>
      <c r="O92" s="37"/>
      <c r="P92" s="37"/>
      <c r="Q92" s="22"/>
      <c r="U92" s="12"/>
    </row>
    <row r="93" spans="1:21" ht="18" customHeight="1">
      <c r="A93" s="35"/>
      <c r="B93" s="38"/>
      <c r="C93" s="38"/>
      <c r="D93" s="38"/>
      <c r="E93" s="38"/>
      <c r="F93" s="38"/>
      <c r="G93" s="17"/>
      <c r="H93" s="2"/>
      <c r="I93" s="2"/>
      <c r="J93" s="2"/>
      <c r="K93" s="10"/>
      <c r="L93" s="37"/>
      <c r="M93" s="37"/>
      <c r="N93" s="37"/>
      <c r="O93" s="37"/>
      <c r="P93" s="37"/>
      <c r="Q93" s="19"/>
      <c r="U93" s="12"/>
    </row>
    <row r="94" spans="1:21" ht="18" customHeight="1">
      <c r="A94" s="35"/>
      <c r="B94" s="22"/>
      <c r="C94" s="20"/>
      <c r="D94" s="20"/>
      <c r="E94" s="20"/>
      <c r="F94" s="20"/>
      <c r="G94" s="16" t="s">
        <v>63</v>
      </c>
      <c r="H94" s="44" t="s">
        <v>62</v>
      </c>
      <c r="I94" s="44"/>
      <c r="J94" s="44"/>
      <c r="K94" s="44"/>
      <c r="L94" s="44"/>
      <c r="M94" s="44"/>
      <c r="N94" s="44"/>
      <c r="O94" s="44"/>
      <c r="P94" s="44"/>
      <c r="Q94" s="19"/>
      <c r="U94" s="12"/>
    </row>
    <row r="95" spans="1:21" ht="18" customHeight="1">
      <c r="A95" s="50"/>
      <c r="B95" s="51"/>
      <c r="C95" s="52"/>
      <c r="D95" s="52"/>
      <c r="E95" s="52"/>
      <c r="F95" s="52"/>
      <c r="G95" s="53"/>
      <c r="H95" s="54"/>
      <c r="I95" s="54"/>
      <c r="J95" s="54"/>
      <c r="K95" s="54"/>
      <c r="L95" s="54"/>
      <c r="M95" s="55"/>
      <c r="N95" s="39"/>
      <c r="O95" s="40"/>
      <c r="P95" s="41"/>
      <c r="Q95" s="19"/>
      <c r="U95" s="12"/>
    </row>
    <row r="96" spans="1:21" ht="18" customHeight="1">
      <c r="A96" s="6" t="s">
        <v>69</v>
      </c>
      <c r="B96" s="5" t="s">
        <v>39</v>
      </c>
      <c r="C96" s="2" t="s">
        <v>32</v>
      </c>
      <c r="D96" s="14">
        <v>8.7</v>
      </c>
      <c r="E96" s="14">
        <v>3</v>
      </c>
      <c r="F96" s="9">
        <f>D96*E96</f>
        <v>26.099999999999998</v>
      </c>
      <c r="G96" s="4">
        <v>1</v>
      </c>
      <c r="H96" s="7">
        <f>I97</f>
        <v>1.5</v>
      </c>
      <c r="I96" s="9">
        <f>F96-H96</f>
        <v>24.599999999999998</v>
      </c>
      <c r="J96" s="11">
        <v>0.5</v>
      </c>
      <c r="K96" s="10">
        <f>C100-E100</f>
        <v>23</v>
      </c>
      <c r="L96" s="8"/>
      <c r="M96" s="10">
        <v>7</v>
      </c>
      <c r="N96" s="17">
        <f>2.5*I100-7.5</f>
        <v>5</v>
      </c>
      <c r="O96" s="10">
        <v>5</v>
      </c>
      <c r="P96" s="18">
        <f>1+((M96+N96+O96)/100)</f>
        <v>1.17</v>
      </c>
      <c r="Q96" s="17">
        <f>I96*J96*K96*P96</f>
        <v>330.99299999999994</v>
      </c>
      <c r="U96" s="12"/>
    </row>
    <row r="97" spans="1:21" ht="18" customHeight="1">
      <c r="A97" s="34" t="s">
        <v>41</v>
      </c>
      <c r="B97" s="5" t="s">
        <v>40</v>
      </c>
      <c r="C97" s="2" t="s">
        <v>32</v>
      </c>
      <c r="D97" s="14">
        <v>3</v>
      </c>
      <c r="E97" s="14">
        <v>0.5</v>
      </c>
      <c r="F97" s="9">
        <f>D97*E97</f>
        <v>1.5</v>
      </c>
      <c r="G97" s="4">
        <v>1</v>
      </c>
      <c r="H97" s="3"/>
      <c r="I97" s="9">
        <f>F97*G97</f>
        <v>1.5</v>
      </c>
      <c r="J97" s="11">
        <v>3</v>
      </c>
      <c r="K97" s="10">
        <f>C100-E100</f>
        <v>23</v>
      </c>
      <c r="L97" s="2"/>
      <c r="M97" s="10">
        <v>7</v>
      </c>
      <c r="N97" s="17">
        <f>N96</f>
        <v>5</v>
      </c>
      <c r="O97" s="10">
        <v>5</v>
      </c>
      <c r="P97" s="18">
        <f>1+((M97+N97+O97)/100)</f>
        <v>1.17</v>
      </c>
      <c r="Q97" s="17">
        <f>I97*J97*K97*P97</f>
        <v>121.095</v>
      </c>
      <c r="U97" s="12"/>
    </row>
    <row r="98" spans="1:21" ht="18" customHeight="1">
      <c r="A98" s="34"/>
      <c r="B98" s="5" t="s">
        <v>47</v>
      </c>
      <c r="C98" s="2" t="s">
        <v>32</v>
      </c>
      <c r="D98" s="14">
        <v>1</v>
      </c>
      <c r="E98" s="14">
        <v>17.2</v>
      </c>
      <c r="F98" s="9">
        <f>D98*E98</f>
        <v>17.2</v>
      </c>
      <c r="G98" s="4">
        <v>1</v>
      </c>
      <c r="H98" s="3"/>
      <c r="I98" s="9">
        <f>F98*G98</f>
        <v>17.2</v>
      </c>
      <c r="J98" s="11">
        <v>0.4</v>
      </c>
      <c r="K98" s="24">
        <f>C100-G100</f>
        <v>15.76</v>
      </c>
      <c r="L98" s="2"/>
      <c r="M98" s="10">
        <v>7</v>
      </c>
      <c r="N98" s="2"/>
      <c r="O98" s="10"/>
      <c r="P98" s="18">
        <f>1+((M98+N98+O98)/100)</f>
        <v>1.07</v>
      </c>
      <c r="Q98" s="17">
        <f>I98*J98*K98*P98</f>
        <v>116.018816</v>
      </c>
      <c r="U98" s="12"/>
    </row>
    <row r="99" spans="1:21" ht="18" customHeight="1">
      <c r="A99" s="35"/>
      <c r="B99" s="5" t="s">
        <v>33</v>
      </c>
      <c r="C99" s="2" t="s">
        <v>32</v>
      </c>
      <c r="D99" s="35"/>
      <c r="E99" s="35"/>
      <c r="F99" s="35"/>
      <c r="G99" s="35"/>
      <c r="H99" s="35"/>
      <c r="I99" s="35"/>
      <c r="J99" s="35"/>
      <c r="K99" s="10">
        <f>C100-E100</f>
        <v>23</v>
      </c>
      <c r="L99" s="26">
        <f>2.5*(4.7*POWER(E97,-0.54))*H96*0.9*0.6*I101*(C100-E100)*1.2</f>
        <v>480.12082222337517</v>
      </c>
      <c r="M99" s="10">
        <v>7</v>
      </c>
      <c r="N99" s="2"/>
      <c r="O99" s="10">
        <v>5</v>
      </c>
      <c r="P99" s="18">
        <f>1+((M99+N99+O99)/100)</f>
        <v>1.12</v>
      </c>
      <c r="Q99" s="17">
        <f>Q100-SUM(Q96:Q98)</f>
        <v>2355.893184</v>
      </c>
      <c r="U99" s="12"/>
    </row>
    <row r="100" spans="1:22" ht="18" customHeight="1">
      <c r="A100" s="35"/>
      <c r="B100" s="23" t="s">
        <v>34</v>
      </c>
      <c r="C100" s="21">
        <v>20</v>
      </c>
      <c r="D100" s="6" t="s">
        <v>37</v>
      </c>
      <c r="E100" s="21">
        <v>-3</v>
      </c>
      <c r="F100" s="5" t="s">
        <v>44</v>
      </c>
      <c r="G100" s="17">
        <f>0.83*E100+6.73</f>
        <v>4.24</v>
      </c>
      <c r="H100" s="14" t="s">
        <v>43</v>
      </c>
      <c r="I100" s="4">
        <v>5</v>
      </c>
      <c r="J100" s="2"/>
      <c r="K100" s="10"/>
      <c r="L100" s="36" t="s">
        <v>57</v>
      </c>
      <c r="M100" s="36"/>
      <c r="N100" s="36"/>
      <c r="O100" s="36"/>
      <c r="P100" s="36"/>
      <c r="Q100" s="25">
        <v>2924</v>
      </c>
      <c r="T100" s="13">
        <f>Q100/L99</f>
        <v>6.090133701053306</v>
      </c>
      <c r="U100" s="12"/>
      <c r="V100" s="1">
        <f>Q100/E98</f>
        <v>170</v>
      </c>
    </row>
    <row r="101" spans="1:21" ht="18" customHeight="1">
      <c r="A101" s="35"/>
      <c r="B101" s="5" t="s">
        <v>45</v>
      </c>
      <c r="C101" s="17">
        <f>0.56*E100+13.6</f>
        <v>11.92</v>
      </c>
      <c r="D101" s="5" t="s">
        <v>46</v>
      </c>
      <c r="E101" s="17">
        <f>0.33*E100+10</f>
        <v>9.01</v>
      </c>
      <c r="F101" s="25" t="s">
        <v>48</v>
      </c>
      <c r="G101" s="4">
        <v>18</v>
      </c>
      <c r="H101" s="5" t="s">
        <v>42</v>
      </c>
      <c r="I101" s="5">
        <f>0.75*LN(I100)+0.05</f>
        <v>1.2570784343255752</v>
      </c>
      <c r="J101" s="2"/>
      <c r="K101" s="10"/>
      <c r="L101" s="37"/>
      <c r="M101" s="37"/>
      <c r="N101" s="37"/>
      <c r="O101" s="37"/>
      <c r="P101" s="37"/>
      <c r="Q101" s="22"/>
      <c r="U101" s="12"/>
    </row>
    <row r="102" spans="1:21" ht="18" customHeight="1">
      <c r="A102" s="35"/>
      <c r="B102" s="38"/>
      <c r="C102" s="38"/>
      <c r="D102" s="38"/>
      <c r="E102" s="38"/>
      <c r="F102" s="38"/>
      <c r="G102" s="17"/>
      <c r="H102" s="2"/>
      <c r="I102" s="2"/>
      <c r="J102" s="2"/>
      <c r="K102" s="10"/>
      <c r="L102" s="37"/>
      <c r="M102" s="37"/>
      <c r="N102" s="37"/>
      <c r="O102" s="37"/>
      <c r="P102" s="37"/>
      <c r="Q102" s="19"/>
      <c r="U102" s="12"/>
    </row>
    <row r="103" spans="1:21" ht="18" customHeight="1">
      <c r="A103" s="35"/>
      <c r="B103" s="22"/>
      <c r="C103" s="20"/>
      <c r="D103" s="20"/>
      <c r="E103" s="20"/>
      <c r="F103" s="20"/>
      <c r="G103" s="16">
        <f>Q100/2000</f>
        <v>1.462</v>
      </c>
      <c r="H103" s="44" t="s">
        <v>38</v>
      </c>
      <c r="I103" s="44"/>
      <c r="J103" s="44"/>
      <c r="K103" s="44"/>
      <c r="L103" s="44"/>
      <c r="M103" s="44"/>
      <c r="N103" s="44"/>
      <c r="O103" s="44"/>
      <c r="P103" s="44"/>
      <c r="Q103" s="19"/>
      <c r="U103" s="12"/>
    </row>
    <row r="104" spans="1:21" ht="18" customHeight="1">
      <c r="A104" s="50"/>
      <c r="B104" s="51"/>
      <c r="C104" s="52"/>
      <c r="D104" s="52"/>
      <c r="E104" s="52"/>
      <c r="F104" s="52"/>
      <c r="G104" s="53"/>
      <c r="H104" s="54"/>
      <c r="I104" s="54"/>
      <c r="J104" s="54"/>
      <c r="K104" s="54"/>
      <c r="L104" s="54"/>
      <c r="M104" s="55"/>
      <c r="N104" s="39"/>
      <c r="O104" s="40"/>
      <c r="P104" s="41"/>
      <c r="Q104" s="19"/>
      <c r="U104" s="12"/>
    </row>
    <row r="105" spans="1:21" ht="18" customHeight="1">
      <c r="A105" s="6" t="s">
        <v>70</v>
      </c>
      <c r="B105" s="5" t="s">
        <v>39</v>
      </c>
      <c r="C105" s="2" t="s">
        <v>32</v>
      </c>
      <c r="D105" s="14">
        <v>9</v>
      </c>
      <c r="E105" s="14">
        <v>3</v>
      </c>
      <c r="F105" s="9">
        <f>D105*E105</f>
        <v>27</v>
      </c>
      <c r="G105" s="4">
        <v>1</v>
      </c>
      <c r="H105" s="7">
        <f>I106</f>
        <v>1.5</v>
      </c>
      <c r="I105" s="9">
        <f>F105-H105</f>
        <v>25.5</v>
      </c>
      <c r="J105" s="11">
        <v>0.5</v>
      </c>
      <c r="K105" s="10">
        <f>C109-E109</f>
        <v>23</v>
      </c>
      <c r="L105" s="8"/>
      <c r="M105" s="10">
        <v>7</v>
      </c>
      <c r="N105" s="17">
        <f>2.5*I109-7.5</f>
        <v>0</v>
      </c>
      <c r="O105" s="10">
        <v>5</v>
      </c>
      <c r="P105" s="18">
        <f>1+((M105+N105+O105)/100)</f>
        <v>1.12</v>
      </c>
      <c r="Q105" s="17">
        <f>I105*J105*K105*P105</f>
        <v>328.44000000000005</v>
      </c>
      <c r="U105" s="12"/>
    </row>
    <row r="106" spans="1:21" ht="18" customHeight="1">
      <c r="A106" s="34" t="s">
        <v>41</v>
      </c>
      <c r="B106" s="5" t="s">
        <v>40</v>
      </c>
      <c r="C106" s="2" t="s">
        <v>32</v>
      </c>
      <c r="D106" s="14">
        <v>3</v>
      </c>
      <c r="E106" s="14">
        <v>0.5</v>
      </c>
      <c r="F106" s="9">
        <f>D106*E106</f>
        <v>1.5</v>
      </c>
      <c r="G106" s="4">
        <v>1</v>
      </c>
      <c r="H106" s="3"/>
      <c r="I106" s="9">
        <f>F106*G106</f>
        <v>1.5</v>
      </c>
      <c r="J106" s="11">
        <v>3</v>
      </c>
      <c r="K106" s="10">
        <f>C109-E109</f>
        <v>23</v>
      </c>
      <c r="L106" s="2"/>
      <c r="M106" s="10">
        <v>7</v>
      </c>
      <c r="N106" s="17">
        <f>N105</f>
        <v>0</v>
      </c>
      <c r="O106" s="10">
        <v>5</v>
      </c>
      <c r="P106" s="18">
        <f>1+((M106+N106+O106)/100)</f>
        <v>1.12</v>
      </c>
      <c r="Q106" s="17">
        <f>I106*J106*K106*P106</f>
        <v>115.92000000000002</v>
      </c>
      <c r="U106" s="12"/>
    </row>
    <row r="107" spans="1:21" ht="18" customHeight="1">
      <c r="A107" s="34"/>
      <c r="B107" s="5" t="s">
        <v>47</v>
      </c>
      <c r="C107" s="2" t="s">
        <v>32</v>
      </c>
      <c r="D107" s="14">
        <v>1</v>
      </c>
      <c r="E107" s="14">
        <v>17.6</v>
      </c>
      <c r="F107" s="9">
        <f>D107*E107</f>
        <v>17.6</v>
      </c>
      <c r="G107" s="4">
        <v>1</v>
      </c>
      <c r="H107" s="3"/>
      <c r="I107" s="9">
        <f>F107*G107</f>
        <v>17.6</v>
      </c>
      <c r="J107" s="11">
        <v>0.4</v>
      </c>
      <c r="K107" s="24">
        <f>C109-G109</f>
        <v>15.76</v>
      </c>
      <c r="L107" s="2"/>
      <c r="M107" s="10">
        <v>7</v>
      </c>
      <c r="N107" s="2"/>
      <c r="O107" s="10"/>
      <c r="P107" s="18">
        <f>1+((M107+N107+O107)/100)</f>
        <v>1.07</v>
      </c>
      <c r="Q107" s="17">
        <f>I107*J107*K107*P107</f>
        <v>118.71692800000002</v>
      </c>
      <c r="U107" s="12"/>
    </row>
    <row r="108" spans="1:21" ht="18" customHeight="1">
      <c r="A108" s="35"/>
      <c r="B108" s="5" t="s">
        <v>33</v>
      </c>
      <c r="C108" s="2" t="s">
        <v>32</v>
      </c>
      <c r="D108" s="35"/>
      <c r="E108" s="35"/>
      <c r="F108" s="35"/>
      <c r="G108" s="35"/>
      <c r="H108" s="35"/>
      <c r="I108" s="35"/>
      <c r="J108" s="35"/>
      <c r="K108" s="10">
        <f>C109-E109</f>
        <v>23</v>
      </c>
      <c r="L108" s="26">
        <f>2.5*(4.7*POWER(E106,-0.54))*H105*0.9*0.6*I110*(C109-E109)*1.2</f>
        <v>333.7946194592987</v>
      </c>
      <c r="M108" s="10">
        <v>7</v>
      </c>
      <c r="N108" s="2"/>
      <c r="O108" s="10">
        <v>5</v>
      </c>
      <c r="P108" s="18">
        <f>1+((M108+N108+O108)/100)</f>
        <v>1.12</v>
      </c>
      <c r="Q108" s="17">
        <f>Q109-SUM(Q105:Q107)</f>
        <v>2428.923072</v>
      </c>
      <c r="U108" s="12"/>
    </row>
    <row r="109" spans="1:22" ht="18" customHeight="1">
      <c r="A109" s="35"/>
      <c r="B109" s="23" t="s">
        <v>34</v>
      </c>
      <c r="C109" s="21">
        <v>20</v>
      </c>
      <c r="D109" s="6" t="s">
        <v>37</v>
      </c>
      <c r="E109" s="21">
        <v>-3</v>
      </c>
      <c r="F109" s="5" t="s">
        <v>44</v>
      </c>
      <c r="G109" s="17">
        <f>0.83*E109+6.73</f>
        <v>4.24</v>
      </c>
      <c r="H109" s="14" t="s">
        <v>43</v>
      </c>
      <c r="I109" s="4">
        <v>3</v>
      </c>
      <c r="J109" s="2"/>
      <c r="K109" s="10"/>
      <c r="L109" s="36" t="s">
        <v>57</v>
      </c>
      <c r="M109" s="36"/>
      <c r="N109" s="36"/>
      <c r="O109" s="36"/>
      <c r="P109" s="36"/>
      <c r="Q109" s="25">
        <v>2992</v>
      </c>
      <c r="T109" s="13">
        <f>Q109/L108</f>
        <v>8.963595653059441</v>
      </c>
      <c r="U109" s="12"/>
      <c r="V109" s="1">
        <f>Q109/E107</f>
        <v>170</v>
      </c>
    </row>
    <row r="110" spans="1:21" ht="18" customHeight="1">
      <c r="A110" s="35"/>
      <c r="B110" s="5" t="s">
        <v>45</v>
      </c>
      <c r="C110" s="17">
        <f>0.56*E109+13.6</f>
        <v>11.92</v>
      </c>
      <c r="D110" s="5" t="s">
        <v>46</v>
      </c>
      <c r="E110" s="17">
        <f>0.33*E109+10</f>
        <v>9.01</v>
      </c>
      <c r="F110" s="25" t="s">
        <v>48</v>
      </c>
      <c r="G110" s="4">
        <v>18</v>
      </c>
      <c r="H110" s="5" t="s">
        <v>42</v>
      </c>
      <c r="I110" s="5">
        <f>0.75*LN(I109)+0.05</f>
        <v>0.8739592165010823</v>
      </c>
      <c r="J110" s="2"/>
      <c r="K110" s="10"/>
      <c r="L110" s="37"/>
      <c r="M110" s="37"/>
      <c r="N110" s="37"/>
      <c r="O110" s="37"/>
      <c r="P110" s="37"/>
      <c r="Q110" s="22"/>
      <c r="U110" s="12"/>
    </row>
    <row r="111" spans="1:21" ht="18" customHeight="1">
      <c r="A111" s="35"/>
      <c r="B111" s="38"/>
      <c r="C111" s="38"/>
      <c r="D111" s="38"/>
      <c r="E111" s="38"/>
      <c r="F111" s="38"/>
      <c r="G111" s="17"/>
      <c r="H111" s="2"/>
      <c r="I111" s="2"/>
      <c r="J111" s="2"/>
      <c r="K111" s="10"/>
      <c r="L111" s="37"/>
      <c r="M111" s="37"/>
      <c r="N111" s="37"/>
      <c r="O111" s="37"/>
      <c r="P111" s="37"/>
      <c r="Q111" s="19"/>
      <c r="U111" s="12"/>
    </row>
    <row r="112" spans="1:21" ht="18" customHeight="1">
      <c r="A112" s="35"/>
      <c r="B112" s="22"/>
      <c r="C112" s="20"/>
      <c r="D112" s="20"/>
      <c r="E112" s="20"/>
      <c r="F112" s="20"/>
      <c r="G112" s="16">
        <f>Q109/2000</f>
        <v>1.496</v>
      </c>
      <c r="H112" s="44" t="s">
        <v>38</v>
      </c>
      <c r="I112" s="44"/>
      <c r="J112" s="44"/>
      <c r="K112" s="44"/>
      <c r="L112" s="44"/>
      <c r="M112" s="44"/>
      <c r="N112" s="44"/>
      <c r="O112" s="44"/>
      <c r="P112" s="44"/>
      <c r="Q112" s="19"/>
      <c r="U112" s="12"/>
    </row>
    <row r="113" spans="1:21" ht="18" customHeight="1">
      <c r="A113" s="50"/>
      <c r="B113" s="51"/>
      <c r="C113" s="52"/>
      <c r="D113" s="52"/>
      <c r="E113" s="52"/>
      <c r="F113" s="52"/>
      <c r="G113" s="53"/>
      <c r="H113" s="54"/>
      <c r="I113" s="54"/>
      <c r="J113" s="54"/>
      <c r="K113" s="54"/>
      <c r="L113" s="54"/>
      <c r="M113" s="55"/>
      <c r="N113" s="39"/>
      <c r="O113" s="40"/>
      <c r="P113" s="41"/>
      <c r="Q113" s="19"/>
      <c r="U113" s="12"/>
    </row>
    <row r="114" spans="1:21" ht="18" customHeight="1">
      <c r="A114" s="50"/>
      <c r="B114" s="51"/>
      <c r="C114" s="52"/>
      <c r="D114" s="52"/>
      <c r="E114" s="52"/>
      <c r="F114" s="52"/>
      <c r="G114" s="53"/>
      <c r="H114" s="54"/>
      <c r="I114" s="54"/>
      <c r="J114" s="54"/>
      <c r="K114" s="54"/>
      <c r="L114" s="54"/>
      <c r="M114" s="55"/>
      <c r="N114" s="39"/>
      <c r="O114" s="40"/>
      <c r="P114" s="41"/>
      <c r="Q114" s="19"/>
      <c r="U114" s="12"/>
    </row>
    <row r="115" spans="1:21" ht="18" customHeight="1">
      <c r="A115" s="6" t="s">
        <v>67</v>
      </c>
      <c r="B115" s="5" t="s">
        <v>39</v>
      </c>
      <c r="C115" s="2" t="s">
        <v>32</v>
      </c>
      <c r="D115" s="14">
        <v>3</v>
      </c>
      <c r="E115" s="14">
        <v>3</v>
      </c>
      <c r="F115" s="9">
        <f>D115*E115</f>
        <v>9</v>
      </c>
      <c r="G115" s="4">
        <v>1</v>
      </c>
      <c r="H115" s="7">
        <f>I116</f>
        <v>0.5</v>
      </c>
      <c r="I115" s="9">
        <f>F115-H115</f>
        <v>8.5</v>
      </c>
      <c r="J115" s="11">
        <v>0.5</v>
      </c>
      <c r="K115" s="10">
        <f>C119-E119</f>
        <v>21</v>
      </c>
      <c r="L115" s="8"/>
      <c r="M115" s="10">
        <v>7</v>
      </c>
      <c r="N115" s="17">
        <f>2.5*I119-7.5</f>
        <v>5</v>
      </c>
      <c r="O115" s="10">
        <v>5</v>
      </c>
      <c r="P115" s="18">
        <f>1+((M115+N115+O115)/100)</f>
        <v>1.17</v>
      </c>
      <c r="Q115" s="17">
        <f>I115*J115*K115*P115</f>
        <v>104.4225</v>
      </c>
      <c r="U115" s="12"/>
    </row>
    <row r="116" spans="1:21" ht="18" customHeight="1">
      <c r="A116" s="34" t="s">
        <v>51</v>
      </c>
      <c r="B116" s="5" t="s">
        <v>40</v>
      </c>
      <c r="C116" s="2" t="s">
        <v>32</v>
      </c>
      <c r="D116" s="14">
        <v>1</v>
      </c>
      <c r="E116" s="14">
        <v>0.5</v>
      </c>
      <c r="F116" s="9">
        <f>D116*E116</f>
        <v>0.5</v>
      </c>
      <c r="G116" s="4">
        <v>1</v>
      </c>
      <c r="H116" s="3"/>
      <c r="I116" s="9">
        <f>F116*G116</f>
        <v>0.5</v>
      </c>
      <c r="J116" s="11">
        <v>3</v>
      </c>
      <c r="K116" s="10">
        <f>C119-E119</f>
        <v>21</v>
      </c>
      <c r="L116" s="2"/>
      <c r="M116" s="10">
        <v>7</v>
      </c>
      <c r="N116" s="17">
        <f>N115</f>
        <v>5</v>
      </c>
      <c r="O116" s="10">
        <v>5</v>
      </c>
      <c r="P116" s="18">
        <f>1+((M116+N116+O116)/100)</f>
        <v>1.17</v>
      </c>
      <c r="Q116" s="17">
        <f>I116*J116*K116*P116</f>
        <v>36.855</v>
      </c>
      <c r="U116" s="12"/>
    </row>
    <row r="117" spans="1:21" ht="18" customHeight="1">
      <c r="A117" s="34"/>
      <c r="B117" s="5" t="s">
        <v>47</v>
      </c>
      <c r="C117" s="2" t="s">
        <v>32</v>
      </c>
      <c r="D117" s="14">
        <v>1</v>
      </c>
      <c r="E117" s="14">
        <v>8.8</v>
      </c>
      <c r="F117" s="9">
        <f>D117*E117</f>
        <v>8.8</v>
      </c>
      <c r="G117" s="4">
        <v>1</v>
      </c>
      <c r="H117" s="3"/>
      <c r="I117" s="9">
        <f>F117*G117</f>
        <v>8.8</v>
      </c>
      <c r="J117" s="11">
        <v>0.4</v>
      </c>
      <c r="K117" s="24">
        <f>C119-G119</f>
        <v>13.76</v>
      </c>
      <c r="L117" s="2"/>
      <c r="M117" s="10">
        <v>7</v>
      </c>
      <c r="N117" s="2"/>
      <c r="O117" s="10"/>
      <c r="P117" s="18">
        <f>1+((M117+N117+O117)/100)</f>
        <v>1.07</v>
      </c>
      <c r="Q117" s="17">
        <f>I117*J117*K117*P117</f>
        <v>51.82566400000001</v>
      </c>
      <c r="U117" s="12"/>
    </row>
    <row r="118" spans="1:21" ht="18" customHeight="1">
      <c r="A118" s="35"/>
      <c r="B118" s="5" t="s">
        <v>33</v>
      </c>
      <c r="C118" s="2" t="s">
        <v>32</v>
      </c>
      <c r="D118" s="35"/>
      <c r="E118" s="35"/>
      <c r="F118" s="35"/>
      <c r="G118" s="35"/>
      <c r="H118" s="35"/>
      <c r="I118" s="35"/>
      <c r="J118" s="35"/>
      <c r="K118" s="10">
        <f>C119-E119</f>
        <v>21</v>
      </c>
      <c r="L118" s="26">
        <f>2.5*(4.7*POWER(E116,-0.54))*H115*0.9*0.6*I120*(C119-E119)*1.2</f>
        <v>146.12372850276637</v>
      </c>
      <c r="M118" s="10">
        <v>7</v>
      </c>
      <c r="N118" s="2"/>
      <c r="O118" s="10">
        <v>5</v>
      </c>
      <c r="P118" s="18">
        <f>1+((M118+N118+O118)/100)</f>
        <v>1.12</v>
      </c>
      <c r="Q118" s="17">
        <f>Q119-SUM(Q115:Q117)</f>
        <v>1319.896836</v>
      </c>
      <c r="U118" s="12"/>
    </row>
    <row r="119" spans="1:22" ht="18" customHeight="1">
      <c r="A119" s="35"/>
      <c r="B119" s="23" t="s">
        <v>34</v>
      </c>
      <c r="C119" s="21">
        <v>18</v>
      </c>
      <c r="D119" s="6" t="s">
        <v>37</v>
      </c>
      <c r="E119" s="21">
        <v>-3</v>
      </c>
      <c r="F119" s="5" t="s">
        <v>44</v>
      </c>
      <c r="G119" s="17">
        <f>0.83*E119+6.73</f>
        <v>4.24</v>
      </c>
      <c r="H119" s="14" t="s">
        <v>43</v>
      </c>
      <c r="I119" s="4">
        <v>5</v>
      </c>
      <c r="J119" s="2"/>
      <c r="K119" s="10"/>
      <c r="L119" s="36" t="s">
        <v>57</v>
      </c>
      <c r="M119" s="36"/>
      <c r="N119" s="36"/>
      <c r="O119" s="36"/>
      <c r="P119" s="36"/>
      <c r="Q119" s="25">
        <v>1513</v>
      </c>
      <c r="T119" s="13">
        <f>Q119/L118</f>
        <v>10.354238941907072</v>
      </c>
      <c r="U119" s="12"/>
      <c r="V119" s="1">
        <f>Q119/E117</f>
        <v>171.93181818181816</v>
      </c>
    </row>
    <row r="120" spans="1:21" ht="18" customHeight="1">
      <c r="A120" s="35"/>
      <c r="B120" s="5" t="s">
        <v>45</v>
      </c>
      <c r="C120" s="17">
        <f>0.56*E119+13.6</f>
        <v>11.92</v>
      </c>
      <c r="D120" s="5" t="s">
        <v>46</v>
      </c>
      <c r="E120" s="17">
        <f>0.33*E119+10</f>
        <v>9.01</v>
      </c>
      <c r="F120" s="25" t="s">
        <v>48</v>
      </c>
      <c r="G120" s="4">
        <v>18</v>
      </c>
      <c r="H120" s="5" t="s">
        <v>42</v>
      </c>
      <c r="I120" s="5">
        <f>0.75*LN(I119)+0.05</f>
        <v>1.2570784343255752</v>
      </c>
      <c r="J120" s="2"/>
      <c r="K120" s="10"/>
      <c r="L120" s="37"/>
      <c r="M120" s="37"/>
      <c r="N120" s="37"/>
      <c r="O120" s="37"/>
      <c r="P120" s="37"/>
      <c r="Q120" s="22"/>
      <c r="U120" s="12"/>
    </row>
    <row r="121" spans="1:21" ht="18" customHeight="1">
      <c r="A121" s="35"/>
      <c r="B121" s="38"/>
      <c r="C121" s="38"/>
      <c r="D121" s="38"/>
      <c r="E121" s="38"/>
      <c r="F121" s="38"/>
      <c r="G121" s="17"/>
      <c r="H121" s="2"/>
      <c r="I121" s="2"/>
      <c r="J121" s="2"/>
      <c r="K121" s="10"/>
      <c r="L121" s="37"/>
      <c r="M121" s="37"/>
      <c r="N121" s="37"/>
      <c r="O121" s="37"/>
      <c r="P121" s="37"/>
      <c r="Q121" s="19"/>
      <c r="U121" s="12"/>
    </row>
    <row r="122" spans="1:21" ht="18" customHeight="1">
      <c r="A122" s="35"/>
      <c r="B122" s="22"/>
      <c r="C122" s="20"/>
      <c r="D122" s="20"/>
      <c r="E122" s="20"/>
      <c r="F122" s="20"/>
      <c r="G122" s="16">
        <f>Q119/2000</f>
        <v>0.7565</v>
      </c>
      <c r="H122" s="44" t="s">
        <v>38</v>
      </c>
      <c r="I122" s="44"/>
      <c r="J122" s="44"/>
      <c r="K122" s="44"/>
      <c r="L122" s="44"/>
      <c r="M122" s="44"/>
      <c r="N122" s="44"/>
      <c r="O122" s="44"/>
      <c r="P122" s="44"/>
      <c r="Q122" s="19"/>
      <c r="U122" s="12"/>
    </row>
  </sheetData>
  <mergeCells count="157">
    <mergeCell ref="A116:A122"/>
    <mergeCell ref="D118:J118"/>
    <mergeCell ref="L119:P119"/>
    <mergeCell ref="L120:P120"/>
    <mergeCell ref="B121:F121"/>
    <mergeCell ref="L121:P121"/>
    <mergeCell ref="H122:P122"/>
    <mergeCell ref="A106:A112"/>
    <mergeCell ref="D108:J108"/>
    <mergeCell ref="L109:P109"/>
    <mergeCell ref="L110:P110"/>
    <mergeCell ref="B111:F111"/>
    <mergeCell ref="L111:P111"/>
    <mergeCell ref="H112:P112"/>
    <mergeCell ref="A97:A103"/>
    <mergeCell ref="D99:J99"/>
    <mergeCell ref="L100:P100"/>
    <mergeCell ref="L101:P101"/>
    <mergeCell ref="B102:F102"/>
    <mergeCell ref="L102:P102"/>
    <mergeCell ref="H103:P103"/>
    <mergeCell ref="A88:A94"/>
    <mergeCell ref="D90:J90"/>
    <mergeCell ref="L91:P91"/>
    <mergeCell ref="L92:P92"/>
    <mergeCell ref="B93:F93"/>
    <mergeCell ref="L93:P93"/>
    <mergeCell ref="H94:P94"/>
    <mergeCell ref="N76:N77"/>
    <mergeCell ref="O76:O77"/>
    <mergeCell ref="P76:P77"/>
    <mergeCell ref="A79:A85"/>
    <mergeCell ref="D81:J81"/>
    <mergeCell ref="L82:P82"/>
    <mergeCell ref="L83:P83"/>
    <mergeCell ref="B84:F84"/>
    <mergeCell ref="L84:P84"/>
    <mergeCell ref="H85:P85"/>
    <mergeCell ref="H76:H77"/>
    <mergeCell ref="I76:I77"/>
    <mergeCell ref="K76:K77"/>
    <mergeCell ref="M76:M77"/>
    <mergeCell ref="N71:N75"/>
    <mergeCell ref="O71:O75"/>
    <mergeCell ref="P71:P75"/>
    <mergeCell ref="A76:A77"/>
    <mergeCell ref="B76:B77"/>
    <mergeCell ref="C76:C77"/>
    <mergeCell ref="D76:D77"/>
    <mergeCell ref="E76:E77"/>
    <mergeCell ref="F76:F77"/>
    <mergeCell ref="G76:G77"/>
    <mergeCell ref="J71:J75"/>
    <mergeCell ref="K71:K75"/>
    <mergeCell ref="L71:L75"/>
    <mergeCell ref="M71:M75"/>
    <mergeCell ref="Q70:Q75"/>
    <mergeCell ref="A71:A75"/>
    <mergeCell ref="B71:B75"/>
    <mergeCell ref="C71:C75"/>
    <mergeCell ref="D71:D75"/>
    <mergeCell ref="E71:E75"/>
    <mergeCell ref="F71:F75"/>
    <mergeCell ref="G71:G75"/>
    <mergeCell ref="H71:H75"/>
    <mergeCell ref="I71:I75"/>
    <mergeCell ref="A70:C70"/>
    <mergeCell ref="D70:H70"/>
    <mergeCell ref="I70:L70"/>
    <mergeCell ref="M70:P70"/>
    <mergeCell ref="A67:M68"/>
    <mergeCell ref="N67:P67"/>
    <mergeCell ref="N68:P68"/>
    <mergeCell ref="A69:M69"/>
    <mergeCell ref="N69:P69"/>
    <mergeCell ref="A59:A65"/>
    <mergeCell ref="D61:J61"/>
    <mergeCell ref="L62:P62"/>
    <mergeCell ref="L63:P63"/>
    <mergeCell ref="B64:F64"/>
    <mergeCell ref="L64:P64"/>
    <mergeCell ref="H65:P65"/>
    <mergeCell ref="A50:A56"/>
    <mergeCell ref="D52:J52"/>
    <mergeCell ref="L53:P53"/>
    <mergeCell ref="L54:P54"/>
    <mergeCell ref="B55:F55"/>
    <mergeCell ref="L55:P55"/>
    <mergeCell ref="H56:P56"/>
    <mergeCell ref="A41:A47"/>
    <mergeCell ref="D43:J43"/>
    <mergeCell ref="L44:P44"/>
    <mergeCell ref="L45:P45"/>
    <mergeCell ref="B46:F46"/>
    <mergeCell ref="L46:P46"/>
    <mergeCell ref="H47:P47"/>
    <mergeCell ref="A32:A38"/>
    <mergeCell ref="D34:J34"/>
    <mergeCell ref="L35:P35"/>
    <mergeCell ref="L36:P36"/>
    <mergeCell ref="B37:F37"/>
    <mergeCell ref="L37:P37"/>
    <mergeCell ref="H38:P38"/>
    <mergeCell ref="A23:A29"/>
    <mergeCell ref="D25:J25"/>
    <mergeCell ref="L26:P26"/>
    <mergeCell ref="L27:P27"/>
    <mergeCell ref="B28:F28"/>
    <mergeCell ref="L28:P28"/>
    <mergeCell ref="H29:P29"/>
    <mergeCell ref="O11:O12"/>
    <mergeCell ref="P11:P12"/>
    <mergeCell ref="A14:A20"/>
    <mergeCell ref="D16:J16"/>
    <mergeCell ref="L17:P17"/>
    <mergeCell ref="L18:P18"/>
    <mergeCell ref="B19:F19"/>
    <mergeCell ref="L19:P19"/>
    <mergeCell ref="H20:P20"/>
    <mergeCell ref="I11:I12"/>
    <mergeCell ref="K11:K12"/>
    <mergeCell ref="M11:M12"/>
    <mergeCell ref="N11:N12"/>
    <mergeCell ref="O6:O10"/>
    <mergeCell ref="P6:P10"/>
    <mergeCell ref="A11:A12"/>
    <mergeCell ref="B11:B12"/>
    <mergeCell ref="C11:C12"/>
    <mergeCell ref="D11:D12"/>
    <mergeCell ref="E11:E12"/>
    <mergeCell ref="F11:F12"/>
    <mergeCell ref="G11:G12"/>
    <mergeCell ref="H11:H12"/>
    <mergeCell ref="K6:K10"/>
    <mergeCell ref="L6:L10"/>
    <mergeCell ref="M6:M10"/>
    <mergeCell ref="N6:N10"/>
    <mergeCell ref="Q5:Q10"/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A2:M3"/>
    <mergeCell ref="N2:P2"/>
    <mergeCell ref="N3:P3"/>
    <mergeCell ref="A4:M4"/>
    <mergeCell ref="N4:P4"/>
    <mergeCell ref="J6:J10"/>
    <mergeCell ref="A5:C5"/>
    <mergeCell ref="D5:H5"/>
    <mergeCell ref="I5:L5"/>
    <mergeCell ref="M5:P5"/>
  </mergeCells>
  <printOptions horizontalCentered="1"/>
  <pageMargins left="0.3937007874015748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Fahri</dc:creator>
  <cp:keywords/>
  <dc:description/>
  <cp:lastModifiedBy>PC</cp:lastModifiedBy>
  <cp:lastPrinted>2008-05-06T19:58:54Z</cp:lastPrinted>
  <dcterms:created xsi:type="dcterms:W3CDTF">2004-01-14T16:08:12Z</dcterms:created>
  <dcterms:modified xsi:type="dcterms:W3CDTF">2008-05-06T20:04:56Z</dcterms:modified>
  <cp:category/>
  <cp:version/>
  <cp:contentType/>
  <cp:contentStatus/>
</cp:coreProperties>
</file>