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120"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<sst xmlns="http://schemas.openxmlformats.org/spreadsheetml/2006/main" count="310" uniqueCount="277">
  <si>
    <t>ISI KAYBI HESABI</t>
  </si>
  <si>
    <t>İşaret</t>
  </si>
  <si>
    <t>Yön</t>
  </si>
  <si>
    <t>Kalınlık</t>
  </si>
  <si>
    <t>cm</t>
  </si>
  <si>
    <t>Uzunluk</t>
  </si>
  <si>
    <t>Yükseklik veya Genişlik</t>
  </si>
  <si>
    <t>Toplam Alan</t>
  </si>
  <si>
    <t>Miktar</t>
  </si>
  <si>
    <t>Ad</t>
  </si>
  <si>
    <t>Çıkarılan Alan</t>
  </si>
  <si>
    <t>Hesaba Giren Alan</t>
  </si>
  <si>
    <t>Yapı Bileşeni</t>
  </si>
  <si>
    <t>Alan Hesabı</t>
  </si>
  <si>
    <t>Isı İletim Katsayısı</t>
  </si>
  <si>
    <t>Kcal</t>
  </si>
  <si>
    <r>
      <t>m</t>
    </r>
    <r>
      <rPr>
        <sz val="10"/>
        <rFont val="Arial"/>
        <family val="2"/>
      </rPr>
      <t>²</t>
    </r>
  </si>
  <si>
    <r>
      <t>m</t>
    </r>
    <r>
      <rPr>
        <sz val="10"/>
        <rFont val="Arial"/>
        <family val="2"/>
      </rPr>
      <t>²hºC</t>
    </r>
  </si>
  <si>
    <t>Sıcaklık Farkı</t>
  </si>
  <si>
    <r>
      <t>º</t>
    </r>
    <r>
      <rPr>
        <sz val="10"/>
        <rFont val="Arial Tur"/>
        <family val="0"/>
      </rPr>
      <t>C</t>
    </r>
  </si>
  <si>
    <t>Zamsız Isı Kaybı</t>
  </si>
  <si>
    <t>h</t>
  </si>
  <si>
    <t>İşletme</t>
  </si>
  <si>
    <t>%</t>
  </si>
  <si>
    <t>Kat Yükseklik</t>
  </si>
  <si>
    <t>Toplam</t>
  </si>
  <si>
    <t>1+%</t>
  </si>
  <si>
    <t>Isı Kaybı Hesabı</t>
  </si>
  <si>
    <t>Zamlar</t>
  </si>
  <si>
    <t>Toplam Isı İhtiyacı</t>
  </si>
  <si>
    <t>Sayfa</t>
  </si>
  <si>
    <t>Kat</t>
  </si>
  <si>
    <t>Tarih</t>
  </si>
  <si>
    <t>BK</t>
  </si>
  <si>
    <t>B01</t>
  </si>
  <si>
    <t>&gt;</t>
  </si>
  <si>
    <t>Qe</t>
  </si>
  <si>
    <t>Ti=</t>
  </si>
  <si>
    <t>TESİSİN Adı:</t>
  </si>
  <si>
    <t>*m</t>
  </si>
  <si>
    <t>m3</t>
  </si>
  <si>
    <t>Topl Cam Alanı</t>
  </si>
  <si>
    <t>m2</t>
  </si>
  <si>
    <t>Isı İletim Katsayı</t>
  </si>
  <si>
    <t>Q</t>
  </si>
  <si>
    <t>Cam ısı ilet kats</t>
  </si>
  <si>
    <t>Q'</t>
  </si>
  <si>
    <t>kcal/h</t>
  </si>
  <si>
    <t>Kc*</t>
  </si>
  <si>
    <t>Ac*</t>
  </si>
  <si>
    <t>K*</t>
  </si>
  <si>
    <t>Vb*</t>
  </si>
  <si>
    <t>d</t>
  </si>
  <si>
    <t>Boru   çapı</t>
  </si>
  <si>
    <t>İNÇ</t>
  </si>
  <si>
    <t>mm</t>
  </si>
  <si>
    <t>Td</t>
  </si>
  <si>
    <t>Ti</t>
  </si>
  <si>
    <t>Mahal Brüt Hacmi</t>
  </si>
  <si>
    <t>H</t>
  </si>
  <si>
    <t>Mahal  Alanı</t>
  </si>
  <si>
    <t>KA</t>
  </si>
  <si>
    <t>Kat Adedi</t>
  </si>
  <si>
    <t>Kat Yüksekliği</t>
  </si>
  <si>
    <t>A</t>
  </si>
  <si>
    <t>m</t>
  </si>
  <si>
    <t>1.BÖLGE</t>
  </si>
  <si>
    <t>2.BÖLGE</t>
  </si>
  <si>
    <t>3.BÖLGE</t>
  </si>
  <si>
    <t>4.BÖLGE</t>
  </si>
  <si>
    <t>S</t>
  </si>
  <si>
    <t>C</t>
  </si>
  <si>
    <t>kWh/m2</t>
  </si>
  <si>
    <t>kcal/hm2</t>
  </si>
  <si>
    <t>TİA</t>
  </si>
  <si>
    <t>Topl.Fay.İnş.Al</t>
  </si>
  <si>
    <t>Kdd</t>
  </si>
  <si>
    <t>W/.m2k</t>
  </si>
  <si>
    <t>Seç
Böl
ge</t>
  </si>
  <si>
    <t>SEÇİLEN DEĞERLER</t>
  </si>
  <si>
    <t>ŞEHİR</t>
  </si>
  <si>
    <t>YAZ</t>
  </si>
  <si>
    <t>ADANA</t>
  </si>
  <si>
    <t>ADAPAZARI</t>
  </si>
  <si>
    <t>AFYON</t>
  </si>
  <si>
    <t>ANKARA</t>
  </si>
  <si>
    <t>ANTAKYA</t>
  </si>
  <si>
    <t>ANTALYA</t>
  </si>
  <si>
    <t>AYDIN</t>
  </si>
  <si>
    <t>BALIKESİR</t>
  </si>
  <si>
    <t>BANDIRMA</t>
  </si>
  <si>
    <t>BİLECİK</t>
  </si>
  <si>
    <t>BOLU</t>
  </si>
  <si>
    <t>BURDUR</t>
  </si>
  <si>
    <t>BURSA</t>
  </si>
  <si>
    <t>ÇANAKKALE</t>
  </si>
  <si>
    <t>ÇANKIRI</t>
  </si>
  <si>
    <t>ÇORUM</t>
  </si>
  <si>
    <t>DENİZLİ</t>
  </si>
  <si>
    <t>DİYARBAKIR</t>
  </si>
  <si>
    <t>EDİRNE</t>
  </si>
  <si>
    <t>ELAZIĞ</t>
  </si>
  <si>
    <t>ERZİNCAN</t>
  </si>
  <si>
    <t>ERZURUM</t>
  </si>
  <si>
    <t>ESKİŞEHİR</t>
  </si>
  <si>
    <t>GAZİANTEP</t>
  </si>
  <si>
    <t>GİRESUN</t>
  </si>
  <si>
    <t>IĞDIR</t>
  </si>
  <si>
    <t>ISPARTA</t>
  </si>
  <si>
    <t>İSKENDERUN</t>
  </si>
  <si>
    <t>İZMİR</t>
  </si>
  <si>
    <t>KARS</t>
  </si>
  <si>
    <t>KASTAMONU</t>
  </si>
  <si>
    <t>KAYSERİ</t>
  </si>
  <si>
    <t>KIRŞEHİR</t>
  </si>
  <si>
    <t>KOCAELİ</t>
  </si>
  <si>
    <t>KONYA</t>
  </si>
  <si>
    <t>KÜTAHYA</t>
  </si>
  <si>
    <t>MALATYA</t>
  </si>
  <si>
    <t>MANİSA</t>
  </si>
  <si>
    <t>MARDİN</t>
  </si>
  <si>
    <t>MERSİN</t>
  </si>
  <si>
    <t>MUĞLA</t>
  </si>
  <si>
    <t>NİĞDE</t>
  </si>
  <si>
    <t>RİZE</t>
  </si>
  <si>
    <t>SAMSUN</t>
  </si>
  <si>
    <t>SİİRT</t>
  </si>
  <si>
    <t>SİNOP</t>
  </si>
  <si>
    <t>SİVAS</t>
  </si>
  <si>
    <t>ŞANLIURFA</t>
  </si>
  <si>
    <t>TEKİRDAĞ</t>
  </si>
  <si>
    <t>TRABZON</t>
  </si>
  <si>
    <t>UŞAK</t>
  </si>
  <si>
    <t>VAN</t>
  </si>
  <si>
    <t>YOZGAT</t>
  </si>
  <si>
    <t>ZONGULDAK</t>
  </si>
  <si>
    <t>OSMANİYE</t>
  </si>
  <si>
    <t>KÖYCEĞİZ</t>
  </si>
  <si>
    <t>MİLAS</t>
  </si>
  <si>
    <t>GÖKOVA</t>
  </si>
  <si>
    <t>MARMARİ</t>
  </si>
  <si>
    <t>DALAMAN</t>
  </si>
  <si>
    <t>BODRUM</t>
  </si>
  <si>
    <t>DATÇA</t>
  </si>
  <si>
    <t>AYVALIK</t>
  </si>
  <si>
    <t>FETHİYE</t>
  </si>
  <si>
    <t>ADIYAMAN</t>
  </si>
  <si>
    <t>AMASYA</t>
  </si>
  <si>
    <t>BARTIN</t>
  </si>
  <si>
    <t>BATMAN</t>
  </si>
  <si>
    <t>K.MARAŞ</t>
  </si>
  <si>
    <t>ORDU</t>
  </si>
  <si>
    <t>ŞIRNAK</t>
  </si>
  <si>
    <t>HOPA</t>
  </si>
  <si>
    <t>ARHAVİ</t>
  </si>
  <si>
    <t>DÜZCE</t>
  </si>
  <si>
    <t>ABANA</t>
  </si>
  <si>
    <t>İNEBOLU</t>
  </si>
  <si>
    <t>BOZKURT</t>
  </si>
  <si>
    <t>KİLİS</t>
  </si>
  <si>
    <t>YALOVA</t>
  </si>
  <si>
    <t>CİDE</t>
  </si>
  <si>
    <t>ÇATALZEYTİN</t>
  </si>
  <si>
    <t>DOĞANYURT</t>
  </si>
  <si>
    <t>AKSARAY</t>
  </si>
  <si>
    <t>ARTVİN</t>
  </si>
  <si>
    <t>BİNGÖL</t>
  </si>
  <si>
    <t>KARABÜK</t>
  </si>
  <si>
    <t>KARAMAN</t>
  </si>
  <si>
    <t>KIRIKALE</t>
  </si>
  <si>
    <t>NEVŞEHİR</t>
  </si>
  <si>
    <t>TOKAT</t>
  </si>
  <si>
    <t>TUNCELİ</t>
  </si>
  <si>
    <t>DURSUNBEY</t>
  </si>
  <si>
    <t>ULUS</t>
  </si>
  <si>
    <t>TOSYA</t>
  </si>
  <si>
    <t>KIRKLARELİ</t>
  </si>
  <si>
    <t>POZANTI</t>
  </si>
  <si>
    <t>KORKUTELİ</t>
  </si>
  <si>
    <t>MERZİFON</t>
  </si>
  <si>
    <t>AĞRI</t>
  </si>
  <si>
    <t>ARDAHAN</t>
  </si>
  <si>
    <t>BAYBURT</t>
  </si>
  <si>
    <t>BİTLİS</t>
  </si>
  <si>
    <t>MUŞ</t>
  </si>
  <si>
    <t>KELES</t>
  </si>
  <si>
    <t>MESUDİYE</t>
  </si>
  <si>
    <t>ULUDAĞ</t>
  </si>
  <si>
    <t>AFŞİN</t>
  </si>
  <si>
    <t>GÖKSUN</t>
  </si>
  <si>
    <t>KIĞI</t>
  </si>
  <si>
    <t>PÜLÜMÜR</t>
  </si>
  <si>
    <t>SOLHAN</t>
  </si>
  <si>
    <t>Ş.KARAHİSAR</t>
  </si>
  <si>
    <t>ELBİSTAN</t>
  </si>
  <si>
    <t>GÜMÜŞHANE</t>
  </si>
  <si>
    <t xml:space="preserve">KIŞ </t>
  </si>
  <si>
    <t>İSTANBUL</t>
  </si>
  <si>
    <t>TÜRKİYE İL-İLÇE. KIŞ-YAZ SICAKLIK-BÖLGE TABLOSU</t>
  </si>
  <si>
    <t>Bölge</t>
  </si>
  <si>
    <t>Böl
ge</t>
  </si>
  <si>
    <t>Binanın
 Teshin ihtiyacı</t>
  </si>
  <si>
    <t>Binanın
 Enerji İhtiyac K.</t>
  </si>
  <si>
    <t>Binanın 
 Enerji İhtiyac K.</t>
  </si>
  <si>
    <t>BÖLGE " S","C", "Kdd" KATSAYILARI</t>
  </si>
  <si>
    <t>Dış Duvar
ısı iletim
Katsayısı</t>
  </si>
  <si>
    <r>
      <t>S</t>
    </r>
    <r>
      <rPr>
        <sz val="10"/>
        <rFont val="Arial Tur"/>
        <family val="0"/>
      </rPr>
      <t xml:space="preserve">
Isı Kaybı
Katsayısı</t>
    </r>
  </si>
  <si>
    <r>
      <t>C</t>
    </r>
    <r>
      <rPr>
        <sz val="10"/>
        <rFont val="Arial Tur"/>
        <family val="0"/>
      </rPr>
      <t xml:space="preserve">
Cam Alanı
Katsayısı</t>
    </r>
  </si>
  <si>
    <r>
      <t>Kdd</t>
    </r>
    <r>
      <rPr>
        <sz val="10"/>
        <rFont val="Arial Tur"/>
        <family val="0"/>
      </rPr>
      <t xml:space="preserve">
(W/m2.K)</t>
    </r>
  </si>
  <si>
    <t xml:space="preserve">19 cm Tuğla
+  (d)..Sert Stropor
(Mantolama)
d(cm)  </t>
  </si>
  <si>
    <t>Not: *,açık sarı renkler giriş,gül rengi değerler çıkış değerleridir.</t>
  </si>
  <si>
    <t>GLOBAL (MİKRO-MAKRO)  ISI KAYBI HESABI</t>
  </si>
  <si>
    <t xml:space="preserve">S </t>
  </si>
  <si>
    <t xml:space="preserve">C </t>
  </si>
  <si>
    <t>m boyunda PKKP-600 Radyatör Seçildi.</t>
  </si>
  <si>
    <t xml:space="preserve"> Isı Kaybı İhtiyacı(kcal/h)</t>
  </si>
  <si>
    <t>Qdd</t>
  </si>
  <si>
    <t>Qçp</t>
  </si>
  <si>
    <t>Qid</t>
  </si>
  <si>
    <t>Qik</t>
  </si>
  <si>
    <t>Oda-20 C</t>
  </si>
  <si>
    <t>H2</t>
  </si>
  <si>
    <t xml:space="preserve"> .nci Kat</t>
  </si>
  <si>
    <t>T çatı</t>
  </si>
  <si>
    <t>T ısmah</t>
  </si>
  <si>
    <t>Ttp-dö</t>
  </si>
  <si>
    <t>Qım-dö</t>
  </si>
  <si>
    <t>Qça-ta</t>
  </si>
  <si>
    <t>Qtp-dö</t>
  </si>
  <si>
    <t>Tkmsu</t>
  </si>
  <si>
    <t>1/ai</t>
  </si>
  <si>
    <t>1/ad</t>
  </si>
  <si>
    <t>Yatay
Delikli
Tuğla</t>
  </si>
  <si>
    <t xml:space="preserve">Cam
Yünü </t>
  </si>
  <si>
    <t>İzo
tuğla</t>
  </si>
  <si>
    <t>Ytong</t>
  </si>
  <si>
    <t>Yığma
Tuğla</t>
  </si>
  <si>
    <t>Beton</t>
  </si>
  <si>
    <t>Tahta</t>
  </si>
  <si>
    <t>Taş
Yünü</t>
  </si>
  <si>
    <t>d/K
m2k/w</t>
  </si>
  <si>
    <t xml:space="preserve">
Topl
Sıva</t>
  </si>
  <si>
    <t>K
W/mk</t>
  </si>
  <si>
    <t>Polist
sert
Köpük</t>
  </si>
  <si>
    <t>U
W
m2k</t>
  </si>
  <si>
    <t>U
kcal/
hm2k</t>
  </si>
  <si>
    <t>Alan
(m2)</t>
  </si>
  <si>
    <t>Kat Yük.
H(m)</t>
  </si>
  <si>
    <t>Cam
Alanı
(m2)</t>
  </si>
  <si>
    <t>Stropor
Kalınlığı
(cm)</t>
  </si>
  <si>
    <t>Kalınl
d(cm)</t>
  </si>
  <si>
    <t>3Model
Yıllık Isıt Enerji
(İZODER)
kwh/m3</t>
  </si>
  <si>
    <t>Bodr.K</t>
  </si>
  <si>
    <t>Ara K.</t>
  </si>
  <si>
    <t>Çatı K.</t>
  </si>
  <si>
    <t>Güney
Çift cam
izole</t>
  </si>
  <si>
    <t>D-B
Çift cam
izole</t>
  </si>
  <si>
    <t>D-B
Tek cam
izole</t>
  </si>
  <si>
    <t>K
Tek cam
izole</t>
  </si>
  <si>
    <t>K
Çift cam
izole</t>
  </si>
  <si>
    <t>K
Tek Cam
izolesiz</t>
  </si>
  <si>
    <t>1-MAHALİN ISI KAYBI (HESABININ) KEŞFİ İÇİN KULLANILAN YÖNTEMLER:
1-Ampirik formül:1,2 için1.Model-2.Model için açık sarı değerlere giriş yapılır.Isı kaybı ve yoğunluğu otomatik olarak hesaplanır
2-3.Modelde İZODER den hesaplanan yıllık Q(kwh/m3) değeri girilir(açık sarı) ve buna bağlı olarak
ısı kaybı ve yoğunluğu otomatik olarak hesaplanır.
3-Normal Isı kaybı hesabı yapılır.ki bu hesap genelde düşük çıkmaktadır.
4-Bazı Isıtma  firmalarının pratikte kullandığı ısı yoğunluğu değerleri şunlardır.
  a)-Konutlar için
Sonuç:Refarans  taban değer için..
1-ara kat-ara daire(çift cam+izole duvar)....................................40 kcal/hm3..........120 kcal/hm2
2-ara kat-Doğu-Batı köşe için....+5 kcal/hm3 ve tek cam için de +5 kcal/hm3..........15 kcal/hm2
b)-Ofisler için/çift cam/izoleli duvar..................................................50 kcal/hm3....150 kcal/hm2
c)-Nikah sarayı(İnsan yoğunluğu yüksek yerler)/izole duvar/çift cam..70 kcal/km3.....210 kcal/hm2
3-Soğutma Yoğunluğu için
:Qc(kcal/h)=Qh(kcal/h)x1,35 kabul edilebilir.Qc=Soğt.Yoğ.-Qh=Mahal Isı kaybı</t>
  </si>
  <si>
    <t>Not:Tabloda örneğin 19 cm izotuğla ve 6 cm orta  yoğunluklu  polistren sert köpük ve sıva var ise sadece açık sarı olarak bu değerler girilecek
 diğerlerine 0 yazılacak.Aşırı yoğun polistren sert köpüklerde mahaller hava alamayıp saten boyada nemlenmeye bağlı boya dökülmeleri vuku bulmaktadır.
Tercih edilmesi tavsiye edilen dış duvar yalıtımında orta yoğunluklu sert köpükler olmaktadır.</t>
  </si>
  <si>
    <t>3Model
Isı 
Yoğun.
Kcal/hm2</t>
  </si>
  <si>
    <t>2Model
Isı
 Yoğun.
Kcal/hm2</t>
  </si>
  <si>
    <t>3Model
Isı 
Kaybı
kcal/h</t>
  </si>
  <si>
    <t>2Model
Isı 
Kaybı
kcal/h</t>
  </si>
  <si>
    <t>1Model
Isı
 Kaybı
kcal/h</t>
  </si>
  <si>
    <t>1Model
Isı 
Yoğun.
Kcal/hm2</t>
  </si>
  <si>
    <t>Bazı Firmal. Konut İç. Uygul. Mahal Isı Yoğun Değ.i:K(kcal/hm3)</t>
  </si>
  <si>
    <t>ISI KAYBI HESABI-TABLO-1</t>
  </si>
  <si>
    <t>1Model İçin
2.BÖLGE Değerleri</t>
  </si>
  <si>
    <t>MAHALİN ISI KAYBI KEŞFİ İÇİN-TABLO-2</t>
  </si>
  <si>
    <t>BİLGİ:….ISI KAYBI HESABI İÇİN KRİTERLER-TABLO-3</t>
  </si>
  <si>
    <t>GENEL ISI YALITIM HESABI-TABLO-4</t>
  </si>
  <si>
    <t>1.Ampirik Formül(Model-1) e göre Genel Isı Kaybı Hesabı</t>
  </si>
  <si>
    <t>TEMEL BİLGİ:
1-Mahalin ısı kaybı keşfi için öncelikle  Tablo-2 nin yardımıyla(Model1,Model-2,Model-3 göre)ve de Tablo-3 deki Bilgi tablosu ile  optimum ısı kaybı değeri saptanır.(Bu ısı kaybı değeri; Tablo-1 deki ısı kaybı değeri olarak (1976 kcal/h) yerine konur.Bu değere göre sistemin enfiltrasyondan dolayı olan ısı kaybı;mahal ısı kaybından,diğer kayıplar çıkarılarak bulunur..Yukarıdaki tabloda turkuaz mavisi renkli zamsız enfiltrasyon kaybı teorik olarak hesaplana değer olmasına karşın,gül rengi değeri olarak  hesaplanan değerin çok altındadır.Bu nedenle yapılan hesap tablosu,teorik hesabın üstünde olduğu için geçerlidir.) 2-Bu ısı kaybı değeri sarıyla belirtilen yere konur ve tablo kaba olarak tamamlanmış olur.  3-Bu ana tablodan Bodrum kat-ara kat-çatı-üst normal kat tablosu türetilir(kopyalanır-yapıştırılı-katla vs ilgisi olmayan satırlar silinir.  4-Türetilen bodrum kat-ara kat-en üst normal kat tablolarından ilgili katların mahal tabloları türetilir ve işlenir.
5-En sonunda tablo-2/tablo-3/tablo-4 vs  ekle-sil  de sil komutunda satır sil ile satır tanımlanarak(karartılarak) silinir.Hesap formu ;sütunlar-düzenlenip-daraltılarak A4 boyutuna getirilir.</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</si>
</sst>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 ?/2"/>
    <numFmt numFmtId="166" formatCode="0.000"/>
  </numFmts>
  <fonts count="19">
    <font>
      <sz val="10"/>
      <name val="Arial Tur"/>
      <family val="0"/>
    </font>
    <font>
      <b/>
      <sz val="16"/>
      <name val="Arial Tur"/>
      <family val="2"/>
    </font>
    <font>
      <sz val="10"/>
      <name val="Arial"/>
      <family val="2"/>
    </font>
    <font>
      <u val="single"/>
      <sz val="10"/>
      <color indexed="12"/>
      <name val="Arial Tur"/>
      <family val="0"/>
    </font>
    <font>
      <u val="single"/>
      <sz val="10"/>
      <color indexed="36"/>
      <name val="Arial Tur"/>
      <family val="0"/>
    </font>
    <font>
      <b/>
      <sz val="12"/>
      <name val="Arial Tur"/>
      <family val="0"/>
    </font>
    <font>
      <b/>
      <sz val="10"/>
      <name val="Arial Tur"/>
      <family val="0"/>
    </font>
    <font>
      <b/>
      <sz val="8"/>
      <name val="Arial Tur"/>
      <family val="0"/>
    </font>
    <font>
      <sz val="8"/>
      <name val="Arial Tur"/>
      <family val="0"/>
    </font>
    <font>
      <b/>
      <sz val="11"/>
      <name val="Arial Tur"/>
      <family val="0"/>
    </font>
    <font>
      <b/>
      <sz val="22"/>
      <name val="Arial Tur"/>
      <family val="0"/>
    </font>
    <font>
      <sz val="12"/>
      <name val="Times New Roman"/>
      <family val="1"/>
    </font>
    <font>
      <b/>
      <sz val="12"/>
      <name val="Times New Roman"/>
      <family val="1"/>
    </font>
    <font>
      <sz val="8"/>
      <name val="Times New Roman"/>
      <family val="1"/>
    </font>
    <font>
      <b/>
      <sz val="9"/>
      <name val="Times New Roman"/>
      <family val="1"/>
    </font>
    <font>
      <b/>
      <sz val="11"/>
      <name val="Times New Roman"/>
      <family val="1"/>
    </font>
    <font>
      <sz val="12"/>
      <name val="Arial Tur"/>
      <family val="0"/>
    </font>
    <font>
      <b/>
      <sz val="8"/>
      <name val="Times New Roman"/>
      <family val="1"/>
    </font>
    <font>
      <b/>
      <sz val="10"/>
      <name val="Times New Roman"/>
      <family val="1"/>
    </font>
  </fonts>
  <fills count="11">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
      <patternFill patternType="solid">
        <fgColor indexed="15"/>
        <bgColor indexed="64"/>
      </patternFill>
    </fill>
  </fills>
  <borders count="6">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2" fontId="0" fillId="3" borderId="1" xfId="0" applyNumberFormat="1" applyFill="1" applyBorder="1" applyAlignment="1">
      <alignment horizontal="center" vertical="center"/>
    </xf>
    <xf numFmtId="1" fontId="0" fillId="0" borderId="1" xfId="0" applyNumberFormat="1" applyBorder="1" applyAlignment="1">
      <alignment horizontal="center" vertical="center"/>
    </xf>
    <xf numFmtId="1" fontId="6" fillId="3" borderId="1" xfId="0" applyNumberFormat="1" applyFont="1" applyFill="1" applyBorder="1" applyAlignment="1">
      <alignment horizontal="center" vertical="center"/>
    </xf>
    <xf numFmtId="1" fontId="0" fillId="0" borderId="0" xfId="0" applyNumberFormat="1"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164" fontId="0" fillId="3" borderId="1" xfId="0" applyNumberFormat="1" applyFill="1" applyBorder="1" applyAlignment="1">
      <alignment horizontal="center" vertical="center"/>
    </xf>
    <xf numFmtId="0" fontId="0" fillId="5" borderId="1" xfId="0" applyFill="1" applyBorder="1" applyAlignment="1">
      <alignment horizontal="center" vertical="center"/>
    </xf>
    <xf numFmtId="0" fontId="6" fillId="4" borderId="1" xfId="0" applyFont="1" applyFill="1" applyBorder="1" applyAlignment="1">
      <alignment horizontal="center" vertical="center"/>
    </xf>
    <xf numFmtId="0" fontId="6" fillId="3" borderId="1" xfId="0" applyFont="1" applyFill="1" applyBorder="1" applyAlignment="1">
      <alignment horizontal="center" vertical="center"/>
    </xf>
    <xf numFmtId="165" fontId="6"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0" fontId="0" fillId="0" borderId="0" xfId="0" applyFill="1" applyBorder="1" applyAlignment="1">
      <alignment horizontal="center" vertical="center"/>
    </xf>
    <xf numFmtId="2" fontId="0" fillId="6" borderId="1" xfId="0" applyNumberFormat="1" applyFill="1" applyBorder="1" applyAlignment="1">
      <alignment horizontal="center" vertical="center"/>
    </xf>
    <xf numFmtId="0" fontId="0" fillId="7" borderId="1" xfId="0" applyFill="1" applyBorder="1" applyAlignment="1">
      <alignment horizontal="center" vertical="center"/>
    </xf>
    <xf numFmtId="164" fontId="0" fillId="0" borderId="0" xfId="0" applyNumberFormat="1" applyAlignment="1">
      <alignment horizontal="center" vertical="center"/>
    </xf>
    <xf numFmtId="2" fontId="0" fillId="0" borderId="0" xfId="0" applyNumberFormat="1" applyAlignment="1">
      <alignment horizontal="center" vertical="center"/>
    </xf>
    <xf numFmtId="0" fontId="9" fillId="3"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5" borderId="1" xfId="0" applyFont="1" applyFill="1" applyBorder="1" applyAlignment="1">
      <alignment horizontal="center" vertical="center"/>
    </xf>
    <xf numFmtId="0" fontId="14" fillId="0" borderId="0" xfId="0" applyFont="1" applyBorder="1" applyAlignment="1">
      <alignment horizontal="center" vertical="top" wrapText="1"/>
    </xf>
    <xf numFmtId="0" fontId="6" fillId="0" borderId="0" xfId="0" applyFont="1" applyBorder="1" applyAlignment="1">
      <alignment horizontal="center" vertical="center"/>
    </xf>
    <xf numFmtId="0" fontId="13" fillId="0" borderId="0" xfId="0" applyFont="1" applyBorder="1" applyAlignment="1">
      <alignment vertical="top" wrapText="1"/>
    </xf>
    <xf numFmtId="0" fontId="14" fillId="0" borderId="0" xfId="0" applyFont="1" applyBorder="1" applyAlignment="1">
      <alignment vertical="top" wrapText="1"/>
    </xf>
    <xf numFmtId="0" fontId="15" fillId="0" borderId="0" xfId="0" applyFont="1" applyBorder="1" applyAlignment="1">
      <alignment horizontal="center" vertical="top" wrapText="1"/>
    </xf>
    <xf numFmtId="0" fontId="9" fillId="0" borderId="0" xfId="0" applyFont="1" applyBorder="1" applyAlignment="1">
      <alignment horizontal="center" vertical="center"/>
    </xf>
    <xf numFmtId="0" fontId="13" fillId="2" borderId="1" xfId="0" applyFont="1" applyFill="1" applyBorder="1" applyAlignment="1">
      <alignment vertical="top" wrapText="1"/>
    </xf>
    <xf numFmtId="0" fontId="13" fillId="2" borderId="1" xfId="0" applyFont="1" applyFill="1" applyBorder="1" applyAlignment="1" applyProtection="1">
      <alignment horizontal="center" vertical="top" wrapText="1"/>
      <protection/>
    </xf>
    <xf numFmtId="0" fontId="14" fillId="5" borderId="1" xfId="0" applyFont="1" applyFill="1" applyBorder="1" applyAlignment="1">
      <alignment horizontal="center" vertical="top" wrapText="1"/>
    </xf>
    <xf numFmtId="0" fontId="6" fillId="5" borderId="1" xfId="0" applyFont="1" applyFill="1" applyBorder="1" applyAlignment="1" applyProtection="1">
      <alignment horizontal="center" vertical="top" wrapText="1"/>
      <protection/>
    </xf>
    <xf numFmtId="0" fontId="14" fillId="5" borderId="1" xfId="0" applyFont="1" applyFill="1" applyBorder="1" applyAlignment="1">
      <alignment vertical="top" wrapText="1"/>
    </xf>
    <xf numFmtId="0" fontId="17" fillId="4" borderId="1" xfId="0" applyFont="1" applyFill="1" applyBorder="1" applyAlignment="1">
      <alignment horizontal="center" vertical="top" wrapText="1"/>
    </xf>
    <xf numFmtId="0" fontId="14" fillId="4" borderId="1" xfId="0" applyFont="1" applyFill="1" applyBorder="1" applyAlignment="1">
      <alignment horizontal="center" vertical="top" wrapText="1"/>
    </xf>
    <xf numFmtId="0" fontId="14" fillId="4" borderId="1" xfId="0" applyFont="1" applyFill="1" applyBorder="1" applyAlignment="1">
      <alignment vertical="top" wrapText="1"/>
    </xf>
    <xf numFmtId="0" fontId="12" fillId="3" borderId="1" xfId="0" applyFont="1" applyFill="1" applyBorder="1" applyAlignment="1">
      <alignment horizontal="center" vertical="top" wrapText="1"/>
    </xf>
    <xf numFmtId="0" fontId="15" fillId="3" borderId="1" xfId="0" applyFont="1" applyFill="1" applyBorder="1" applyAlignment="1">
      <alignment horizontal="center" vertical="top" wrapText="1"/>
    </xf>
    <xf numFmtId="0" fontId="7" fillId="2" borderId="1" xfId="0" applyFont="1" applyFill="1" applyBorder="1" applyAlignment="1">
      <alignment horizontal="center" vertical="center"/>
    </xf>
    <xf numFmtId="164" fontId="0" fillId="2" borderId="1" xfId="0" applyNumberFormat="1" applyFill="1" applyBorder="1" applyAlignment="1">
      <alignment horizontal="center" vertical="center"/>
    </xf>
    <xf numFmtId="0" fontId="7"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0" fillId="4" borderId="1" xfId="0" applyFill="1" applyBorder="1" applyAlignment="1">
      <alignment horizontal="center" vertical="center" wrapText="1"/>
    </xf>
    <xf numFmtId="0" fontId="0" fillId="0" borderId="0" xfId="0" applyFill="1" applyBorder="1" applyAlignment="1">
      <alignment vertical="center"/>
    </xf>
    <xf numFmtId="164" fontId="0" fillId="7" borderId="1" xfId="0" applyNumberFormat="1" applyFill="1" applyBorder="1" applyAlignment="1">
      <alignment horizontal="center" vertical="center"/>
    </xf>
    <xf numFmtId="1" fontId="0" fillId="3" borderId="1" xfId="0" applyNumberFormat="1" applyFill="1" applyBorder="1" applyAlignment="1">
      <alignment horizontal="center" vertical="center"/>
    </xf>
    <xf numFmtId="2" fontId="0" fillId="8"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2" fontId="0" fillId="2" borderId="1" xfId="0" applyNumberFormat="1" applyFill="1" applyBorder="1" applyAlignment="1">
      <alignment horizontal="center" vertical="center"/>
    </xf>
    <xf numFmtId="0" fontId="0" fillId="0" borderId="2" xfId="0" applyBorder="1" applyAlignment="1">
      <alignment horizontal="center" vertical="center"/>
    </xf>
    <xf numFmtId="0" fontId="8" fillId="0" borderId="0" xfId="0" applyFont="1" applyBorder="1" applyAlignment="1">
      <alignment horizontal="left" vertical="center"/>
    </xf>
    <xf numFmtId="0" fontId="0" fillId="0" borderId="0" xfId="0" applyFill="1" applyBorder="1" applyAlignment="1">
      <alignment/>
    </xf>
    <xf numFmtId="0" fontId="0" fillId="0" borderId="0" xfId="0" applyBorder="1" applyAlignment="1">
      <alignment vertical="center"/>
    </xf>
    <xf numFmtId="2" fontId="0" fillId="0" borderId="0" xfId="0" applyNumberFormat="1" applyFill="1" applyBorder="1" applyAlignment="1">
      <alignment horizontal="center" vertical="center"/>
    </xf>
    <xf numFmtId="164" fontId="0" fillId="5" borderId="1" xfId="0" applyNumberFormat="1" applyFill="1" applyBorder="1" applyAlignment="1">
      <alignment horizontal="center" vertical="center"/>
    </xf>
    <xf numFmtId="0" fontId="17" fillId="5" borderId="2" xfId="0" applyFont="1" applyFill="1" applyBorder="1" applyAlignment="1">
      <alignment horizontal="center" vertical="top" wrapText="1"/>
    </xf>
    <xf numFmtId="0" fontId="17" fillId="4" borderId="2" xfId="0" applyFont="1" applyFill="1" applyBorder="1" applyAlignment="1">
      <alignment horizontal="center" vertical="top" wrapText="1"/>
    </xf>
    <xf numFmtId="0" fontId="7" fillId="3" borderId="2" xfId="0" applyFont="1" applyFill="1" applyBorder="1" applyAlignment="1">
      <alignment horizontal="center" vertical="center" wrapText="1"/>
    </xf>
    <xf numFmtId="0" fontId="11" fillId="2" borderId="2" xfId="0" applyFont="1" applyFill="1" applyBorder="1" applyAlignment="1" applyProtection="1">
      <alignment horizontal="center" vertical="top" wrapText="1"/>
      <protection/>
    </xf>
    <xf numFmtId="0" fontId="0" fillId="0" borderId="0" xfId="0" applyBorder="1" applyAlignment="1">
      <alignment/>
    </xf>
    <xf numFmtId="0" fontId="0" fillId="9" borderId="1" xfId="0" applyFill="1" applyBorder="1" applyAlignment="1">
      <alignment horizontal="center" vertical="center"/>
    </xf>
    <xf numFmtId="164" fontId="0" fillId="0"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0" fontId="6" fillId="5" borderId="1" xfId="0" applyFont="1" applyFill="1" applyBorder="1" applyAlignment="1">
      <alignment horizontal="center" vertical="center" wrapText="1"/>
    </xf>
    <xf numFmtId="1" fontId="0" fillId="5" borderId="1" xfId="0" applyNumberFormat="1" applyFill="1" applyBorder="1" applyAlignment="1">
      <alignment horizontal="center" vertical="center"/>
    </xf>
    <xf numFmtId="1" fontId="0" fillId="2" borderId="1" xfId="0" applyNumberForma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vertical="center"/>
    </xf>
    <xf numFmtId="0" fontId="0" fillId="3" borderId="1" xfId="0" applyFill="1" applyBorder="1" applyAlignment="1">
      <alignment horizontal="center" vertical="center" wrapText="1"/>
    </xf>
    <xf numFmtId="0" fontId="0" fillId="3" borderId="1" xfId="0" applyFill="1" applyBorder="1" applyAlignment="1">
      <alignment vertical="center"/>
    </xf>
    <xf numFmtId="0" fontId="0" fillId="0" borderId="2" xfId="0" applyBorder="1" applyAlignment="1">
      <alignment vertical="center"/>
    </xf>
    <xf numFmtId="0" fontId="0" fillId="6" borderId="2" xfId="0" applyFill="1" applyBorder="1" applyAlignment="1">
      <alignment horizontal="center" vertical="center"/>
    </xf>
    <xf numFmtId="0" fontId="0" fillId="6" borderId="2" xfId="0" applyFill="1" applyBorder="1" applyAlignment="1">
      <alignment horizontal="center" vertical="center" wrapText="1"/>
    </xf>
    <xf numFmtId="2" fontId="0" fillId="6" borderId="2" xfId="0" applyNumberFormat="1" applyFill="1" applyBorder="1" applyAlignment="1">
      <alignment horizontal="center" vertical="center"/>
    </xf>
    <xf numFmtId="0" fontId="6" fillId="5" borderId="1" xfId="0" applyFont="1" applyFill="1" applyBorder="1" applyAlignment="1">
      <alignment vertical="center"/>
    </xf>
    <xf numFmtId="2" fontId="6" fillId="5" borderId="1" xfId="0"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0" xfId="0" applyFill="1" applyBorder="1" applyAlignment="1">
      <alignment horizontal="center" wrapText="1"/>
    </xf>
    <xf numFmtId="164" fontId="0" fillId="0" borderId="0" xfId="0" applyNumberFormat="1" applyFill="1" applyBorder="1" applyAlignment="1">
      <alignment horizontal="center" vertical="center"/>
    </xf>
    <xf numFmtId="16" fontId="0" fillId="0" borderId="0" xfId="0" applyNumberFormat="1" applyFill="1" applyBorder="1" applyAlignment="1">
      <alignment horizontal="center"/>
    </xf>
    <xf numFmtId="0" fontId="6" fillId="6" borderId="1" xfId="0" applyFont="1" applyFill="1" applyBorder="1" applyAlignment="1">
      <alignment horizontal="center" vertical="center" wrapText="1"/>
    </xf>
    <xf numFmtId="2" fontId="6" fillId="3" borderId="1" xfId="0" applyNumberFormat="1" applyFont="1" applyFill="1" applyBorder="1" applyAlignment="1">
      <alignment horizontal="center" vertical="center"/>
    </xf>
    <xf numFmtId="0" fontId="0" fillId="5" borderId="1" xfId="0" applyFill="1" applyBorder="1" applyAlignment="1">
      <alignment horizontal="center" vertical="center" wrapText="1"/>
    </xf>
    <xf numFmtId="0" fontId="0" fillId="2" borderId="1" xfId="0" applyFill="1" applyBorder="1" applyAlignment="1">
      <alignment horizontal="center" vertical="center" wrapText="1"/>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0" fillId="2" borderId="1" xfId="0" applyFill="1" applyBorder="1" applyAlignment="1">
      <alignment/>
    </xf>
    <xf numFmtId="0" fontId="0" fillId="2" borderId="1" xfId="0" applyFill="1" applyBorder="1" applyAlignment="1">
      <alignment vertical="top" wrapText="1"/>
    </xf>
    <xf numFmtId="0" fontId="8" fillId="0" borderId="0" xfId="0" applyFont="1" applyBorder="1" applyAlignment="1">
      <alignment horizontal="lef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textRotation="90"/>
    </xf>
    <xf numFmtId="0" fontId="0" fillId="4" borderId="1" xfId="0" applyFill="1" applyBorder="1" applyAlignment="1">
      <alignment horizontal="center" vertical="center"/>
    </xf>
    <xf numFmtId="0" fontId="0" fillId="0" borderId="3" xfId="0" applyBorder="1" applyAlignment="1">
      <alignment vertical="center"/>
    </xf>
    <xf numFmtId="0" fontId="0" fillId="0" borderId="3" xfId="0" applyFill="1" applyBorder="1" applyAlignment="1">
      <alignment horizontal="center" vertical="center"/>
    </xf>
    <xf numFmtId="0" fontId="10" fillId="2" borderId="1" xfId="0" applyFont="1" applyFill="1" applyBorder="1" applyAlignment="1">
      <alignment horizontal="left" vertical="center"/>
    </xf>
    <xf numFmtId="0" fontId="0" fillId="4" borderId="1" xfId="0" applyFill="1" applyBorder="1" applyAlignment="1">
      <alignment horizontal="left"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3" fillId="2" borderId="1" xfId="0" applyFont="1" applyFill="1" applyBorder="1" applyAlignment="1">
      <alignment vertical="top" wrapText="1"/>
    </xf>
    <xf numFmtId="0" fontId="8" fillId="2" borderId="1" xfId="0" applyFont="1" applyFill="1" applyBorder="1" applyAlignment="1">
      <alignment vertical="top" wrapText="1"/>
    </xf>
    <xf numFmtId="0" fontId="8" fillId="2" borderId="1" xfId="0" applyFont="1" applyFill="1" applyBorder="1" applyAlignment="1">
      <alignment horizontal="center" vertical="center" wrapText="1"/>
    </xf>
    <xf numFmtId="1" fontId="0" fillId="0" borderId="0" xfId="0" applyNumberFormat="1" applyFill="1" applyBorder="1" applyAlignment="1">
      <alignment horizontal="center" vertical="center"/>
    </xf>
    <xf numFmtId="0" fontId="0" fillId="0" borderId="1" xfId="0" applyBorder="1" applyAlignment="1">
      <alignment vertical="center"/>
    </xf>
    <xf numFmtId="0" fontId="5" fillId="3" borderId="1" xfId="0" applyFont="1" applyFill="1" applyBorder="1" applyAlignment="1">
      <alignment horizontal="center" vertical="center"/>
    </xf>
    <xf numFmtId="0" fontId="0" fillId="0" borderId="4" xfId="0" applyBorder="1" applyAlignment="1">
      <alignment vertical="center" wrapText="1"/>
    </xf>
    <xf numFmtId="0" fontId="0" fillId="0" borderId="4" xfId="0" applyBorder="1" applyAlignment="1">
      <alignment vertical="center"/>
    </xf>
    <xf numFmtId="0" fontId="0" fillId="4" borderId="1" xfId="0" applyFill="1" applyBorder="1" applyAlignment="1">
      <alignment horizontal="center" vertical="center" textRotation="90" wrapText="1"/>
    </xf>
    <xf numFmtId="0" fontId="18" fillId="3" borderId="2" xfId="0" applyFont="1" applyFill="1" applyBorder="1" applyAlignment="1">
      <alignment horizontal="center" wrapText="1"/>
    </xf>
    <xf numFmtId="0" fontId="0" fillId="3" borderId="2" xfId="0" applyFont="1" applyFill="1" applyBorder="1" applyAlignment="1">
      <alignment/>
    </xf>
    <xf numFmtId="0" fontId="0" fillId="3" borderId="2" xfId="0" applyFill="1" applyBorder="1" applyAlignment="1">
      <alignment/>
    </xf>
    <xf numFmtId="0" fontId="11" fillId="2" borderId="2" xfId="0" applyFont="1" applyFill="1" applyBorder="1" applyAlignment="1">
      <alignment vertical="top" wrapText="1"/>
    </xf>
    <xf numFmtId="0" fontId="16" fillId="2" borderId="2" xfId="0" applyFont="1" applyFill="1" applyBorder="1" applyAlignment="1">
      <alignment vertical="top" wrapText="1"/>
    </xf>
    <xf numFmtId="0" fontId="13" fillId="0" borderId="0" xfId="0" applyFont="1" applyBorder="1" applyAlignment="1">
      <alignment vertical="top" wrapText="1"/>
    </xf>
    <xf numFmtId="0" fontId="8" fillId="0" borderId="0" xfId="0" applyFont="1" applyBorder="1" applyAlignment="1">
      <alignment vertical="top" wrapText="1"/>
    </xf>
    <xf numFmtId="0" fontId="0" fillId="7" borderId="1" xfId="0"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5" fillId="4"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5" fillId="6"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8" borderId="1" xfId="0" applyFill="1" applyBorder="1" applyAlignment="1">
      <alignment horizontal="center" vertical="center" textRotation="90"/>
    </xf>
    <xf numFmtId="0" fontId="9"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5"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0" fillId="0" borderId="1" xfId="0" applyFont="1" applyBorder="1" applyAlignment="1">
      <alignment horizontal="center" vertical="center"/>
    </xf>
    <xf numFmtId="0" fontId="2" fillId="4" borderId="1" xfId="0" applyFont="1" applyFill="1" applyBorder="1" applyAlignment="1">
      <alignment horizontal="center" vertical="center"/>
    </xf>
    <xf numFmtId="0" fontId="0" fillId="0" borderId="1" xfId="0" applyFill="1" applyBorder="1" applyAlignment="1">
      <alignment horizontal="center" vertical="center"/>
    </xf>
    <xf numFmtId="0" fontId="0" fillId="7" borderId="1" xfId="0" applyFill="1" applyBorder="1" applyAlignment="1">
      <alignment horizontal="left"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9" borderId="1" xfId="0" applyFont="1" applyFill="1" applyBorder="1" applyAlignment="1">
      <alignment horizontal="left" vertical="center"/>
    </xf>
    <xf numFmtId="0" fontId="0" fillId="9" borderId="1" xfId="0" applyFill="1" applyBorder="1" applyAlignment="1">
      <alignment vertical="center"/>
    </xf>
    <xf numFmtId="0" fontId="9" fillId="2" borderId="1" xfId="0" applyFont="1" applyFill="1" applyBorder="1" applyAlignment="1">
      <alignment horizontal="center" vertical="center"/>
    </xf>
    <xf numFmtId="0" fontId="5" fillId="9" borderId="1"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xf>
    <xf numFmtId="165" fontId="6" fillId="0" borderId="1" xfId="0" applyNumberFormat="1" applyFont="1" applyFill="1" applyBorder="1" applyAlignment="1">
      <alignment horizontal="center" vertical="center"/>
    </xf>
    <xf numFmtId="0" fontId="0" fillId="0" borderId="1" xfId="0" applyBorder="1" applyAlignment="1">
      <alignment/>
    </xf>
    <xf numFmtId="0" fontId="5" fillId="0" borderId="5" xfId="0" applyFont="1" applyFill="1" applyBorder="1" applyAlignment="1">
      <alignment horizontal="left" vertical="center"/>
    </xf>
    <xf numFmtId="0" fontId="0" fillId="0" borderId="5" xfId="0" applyBorder="1" applyAlignment="1">
      <alignment/>
    </xf>
    <xf numFmtId="0" fontId="6" fillId="5" borderId="1" xfId="0" applyFont="1" applyFill="1" applyBorder="1" applyAlignment="1">
      <alignment horizontal="center" vertical="center" wrapText="1"/>
    </xf>
    <xf numFmtId="1" fontId="0" fillId="10" borderId="1" xfId="0" applyNumberFormat="1" applyFill="1" applyBorder="1" applyAlignment="1">
      <alignment horizontal="center" vertical="center"/>
    </xf>
    <xf numFmtId="0" fontId="0" fillId="4" borderId="1" xfId="0" applyFill="1" applyBorder="1" applyAlignment="1">
      <alignment vertical="center"/>
    </xf>
    <xf numFmtId="0" fontId="0" fillId="4" borderId="1" xfId="0" applyFill="1" applyBorder="1" applyAlignment="1">
      <alignment vertic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55"/>
  <sheetViews>
    <sheetView tabSelected="1" workbookViewId="0" topLeftCell="A1">
      <selection activeCell="W10" sqref="W10"/>
    </sheetView>
  </sheetViews>
  <sheetFormatPr defaultColWidth="9.00390625" defaultRowHeight="15" customHeight="1"/>
  <cols>
    <col min="1" max="1" width="6.25390625" style="1" customWidth="1"/>
    <col min="2" max="2" width="8.125" style="1" customWidth="1"/>
    <col min="3" max="3" width="8.375" style="1" customWidth="1"/>
    <col min="4" max="4" width="8.625" style="1" customWidth="1"/>
    <col min="5" max="5" width="6.375" style="1" customWidth="1"/>
    <col min="6" max="6" width="7.125" style="1" customWidth="1"/>
    <col min="7" max="7" width="7.375" style="1" customWidth="1"/>
    <col min="8" max="8" width="8.625" style="1" customWidth="1"/>
    <col min="9" max="9" width="7.625" style="1" customWidth="1"/>
    <col min="10" max="10" width="7.25390625" style="1" customWidth="1"/>
    <col min="11" max="12" width="7.00390625" style="1" customWidth="1"/>
    <col min="13" max="13" width="6.25390625" style="1" customWidth="1"/>
    <col min="14" max="14" width="6.875" style="1" customWidth="1"/>
    <col min="15" max="15" width="2.875" style="1" customWidth="1"/>
    <col min="16" max="16" width="5.125" style="1" customWidth="1"/>
    <col min="17" max="17" width="6.625" style="1" customWidth="1"/>
    <col min="18" max="18" width="11.125" style="1" customWidth="1"/>
    <col min="19" max="19" width="9.125" style="1" hidden="1" customWidth="1"/>
    <col min="20" max="20" width="12.75390625" style="1" customWidth="1"/>
    <col min="21" max="21" width="4.375" style="1" customWidth="1"/>
    <col min="22" max="22" width="3.75390625" style="1" customWidth="1"/>
    <col min="23" max="23" width="11.25390625" style="1" customWidth="1"/>
    <col min="24" max="25" width="4.375" style="1" customWidth="1"/>
    <col min="26" max="26" width="6.375" style="1" customWidth="1"/>
    <col min="27" max="27" width="9.125" style="1" customWidth="1"/>
    <col min="28" max="28" width="1.625" style="1" customWidth="1"/>
    <col min="29" max="29" width="3.75390625" style="1" customWidth="1"/>
    <col min="30" max="30" width="5.00390625" style="1" customWidth="1"/>
    <col min="31" max="31" width="4.75390625" style="1" customWidth="1"/>
    <col min="32" max="32" width="9.125" style="1" customWidth="1"/>
    <col min="33" max="33" width="4.25390625" style="1" customWidth="1"/>
    <col min="34" max="34" width="4.375" style="1" customWidth="1"/>
    <col min="35" max="35" width="3.875" style="1" customWidth="1"/>
    <col min="36" max="16384" width="9.125" style="1" customWidth="1"/>
  </cols>
  <sheetData>
    <row r="1" spans="1:21" ht="24.75" customHeight="1">
      <c r="A1" s="101" t="s">
        <v>270</v>
      </c>
      <c r="B1" s="109"/>
      <c r="C1" s="109"/>
      <c r="D1" s="109"/>
      <c r="E1" s="109"/>
      <c r="F1" s="109"/>
      <c r="G1" s="109"/>
      <c r="H1" s="109"/>
      <c r="I1" s="109"/>
      <c r="J1" s="109"/>
      <c r="K1" s="109"/>
      <c r="L1" s="109"/>
      <c r="M1" s="109"/>
      <c r="N1" s="109"/>
      <c r="O1" s="109"/>
      <c r="P1" s="109"/>
      <c r="Q1" s="109"/>
      <c r="U1" s="23"/>
    </row>
    <row r="2" spans="1:21" ht="15" customHeight="1">
      <c r="A2" s="146" t="s">
        <v>210</v>
      </c>
      <c r="B2" s="147"/>
      <c r="C2" s="147"/>
      <c r="D2" s="147"/>
      <c r="E2" s="147"/>
      <c r="F2" s="147"/>
      <c r="G2" s="147"/>
      <c r="H2" s="147"/>
      <c r="I2" s="147"/>
      <c r="J2" s="147"/>
      <c r="K2" s="147"/>
      <c r="L2" s="147"/>
      <c r="M2" s="147"/>
      <c r="N2" s="147"/>
      <c r="O2" s="147"/>
      <c r="P2" s="147"/>
      <c r="Q2" s="147"/>
      <c r="U2" s="23"/>
    </row>
    <row r="3" spans="1:21" ht="15" customHeight="1">
      <c r="A3" s="103" t="s">
        <v>0</v>
      </c>
      <c r="B3" s="104"/>
      <c r="C3" s="104"/>
      <c r="D3" s="104"/>
      <c r="E3" s="104"/>
      <c r="F3" s="104"/>
      <c r="G3" s="104"/>
      <c r="H3" s="104"/>
      <c r="I3" s="104"/>
      <c r="J3" s="104"/>
      <c r="K3" s="104"/>
      <c r="L3" s="104"/>
      <c r="M3" s="104"/>
      <c r="N3" s="102" t="s">
        <v>30</v>
      </c>
      <c r="O3" s="102"/>
      <c r="P3" s="102"/>
      <c r="Q3" s="6">
        <v>1</v>
      </c>
      <c r="U3" s="23"/>
    </row>
    <row r="4" spans="1:21" ht="15" customHeight="1">
      <c r="A4" s="104"/>
      <c r="B4" s="104"/>
      <c r="C4" s="104"/>
      <c r="D4" s="104"/>
      <c r="E4" s="104"/>
      <c r="F4" s="104"/>
      <c r="G4" s="104"/>
      <c r="H4" s="104"/>
      <c r="I4" s="104"/>
      <c r="J4" s="104"/>
      <c r="K4" s="104"/>
      <c r="L4" s="104"/>
      <c r="M4" s="104"/>
      <c r="N4" s="102" t="s">
        <v>31</v>
      </c>
      <c r="O4" s="102"/>
      <c r="P4" s="102"/>
      <c r="Q4" s="6" t="s">
        <v>33</v>
      </c>
      <c r="U4" s="23"/>
    </row>
    <row r="5" spans="1:21" ht="15" customHeight="1">
      <c r="A5" s="98" t="s">
        <v>38</v>
      </c>
      <c r="B5" s="98"/>
      <c r="C5" s="98"/>
      <c r="D5" s="98"/>
      <c r="E5" s="98"/>
      <c r="F5" s="98"/>
      <c r="G5" s="98"/>
      <c r="H5" s="98"/>
      <c r="I5" s="98"/>
      <c r="J5" s="98"/>
      <c r="K5" s="98"/>
      <c r="L5" s="98"/>
      <c r="M5" s="98"/>
      <c r="N5" s="102" t="s">
        <v>32</v>
      </c>
      <c r="O5" s="102"/>
      <c r="P5" s="102"/>
      <c r="Q5" s="6"/>
      <c r="U5" s="23"/>
    </row>
    <row r="6" spans="1:21" ht="15" customHeight="1">
      <c r="A6" s="98" t="s">
        <v>12</v>
      </c>
      <c r="B6" s="98"/>
      <c r="C6" s="98"/>
      <c r="D6" s="98" t="s">
        <v>13</v>
      </c>
      <c r="E6" s="98"/>
      <c r="F6" s="98"/>
      <c r="G6" s="98"/>
      <c r="H6" s="98"/>
      <c r="I6" s="98" t="s">
        <v>27</v>
      </c>
      <c r="J6" s="98"/>
      <c r="K6" s="98"/>
      <c r="L6" s="98"/>
      <c r="M6" s="98" t="s">
        <v>28</v>
      </c>
      <c r="N6" s="98"/>
      <c r="O6" s="98"/>
      <c r="P6" s="98"/>
      <c r="Q6" s="113" t="s">
        <v>29</v>
      </c>
      <c r="U6" s="23"/>
    </row>
    <row r="7" spans="1:27" ht="15" customHeight="1">
      <c r="A7" s="97" t="s">
        <v>1</v>
      </c>
      <c r="B7" s="97" t="s">
        <v>2</v>
      </c>
      <c r="C7" s="97" t="s">
        <v>3</v>
      </c>
      <c r="D7" s="97" t="s">
        <v>5</v>
      </c>
      <c r="E7" s="113" t="s">
        <v>6</v>
      </c>
      <c r="F7" s="97" t="s">
        <v>7</v>
      </c>
      <c r="G7" s="97" t="s">
        <v>8</v>
      </c>
      <c r="H7" s="97" t="s">
        <v>10</v>
      </c>
      <c r="I7" s="113" t="s">
        <v>11</v>
      </c>
      <c r="J7" s="113" t="s">
        <v>14</v>
      </c>
      <c r="K7" s="113" t="s">
        <v>18</v>
      </c>
      <c r="L7" s="113" t="s">
        <v>20</v>
      </c>
      <c r="M7" s="113" t="s">
        <v>22</v>
      </c>
      <c r="N7" s="113" t="s">
        <v>24</v>
      </c>
      <c r="O7" s="113" t="s">
        <v>2</v>
      </c>
      <c r="P7" s="113" t="s">
        <v>25</v>
      </c>
      <c r="Q7" s="113"/>
      <c r="U7" s="59"/>
      <c r="V7" s="19"/>
      <c r="W7" s="19"/>
      <c r="X7" s="19"/>
      <c r="Y7" s="19"/>
      <c r="Z7" s="19"/>
      <c r="AA7" s="19"/>
    </row>
    <row r="8" spans="1:27" ht="15" customHeight="1">
      <c r="A8" s="98"/>
      <c r="B8" s="98"/>
      <c r="C8" s="98"/>
      <c r="D8" s="98"/>
      <c r="E8" s="96"/>
      <c r="F8" s="98"/>
      <c r="G8" s="98"/>
      <c r="H8" s="98"/>
      <c r="I8" s="96"/>
      <c r="J8" s="96"/>
      <c r="K8" s="96"/>
      <c r="L8" s="96"/>
      <c r="M8" s="96"/>
      <c r="N8" s="96"/>
      <c r="O8" s="96"/>
      <c r="P8" s="96"/>
      <c r="Q8" s="113"/>
      <c r="U8" s="59"/>
      <c r="V8" s="19"/>
      <c r="W8" s="82"/>
      <c r="X8" s="82"/>
      <c r="Y8" s="82"/>
      <c r="Z8" s="82"/>
      <c r="AA8" s="19"/>
    </row>
    <row r="9" spans="1:27" ht="15" customHeight="1">
      <c r="A9" s="98"/>
      <c r="B9" s="98"/>
      <c r="C9" s="98"/>
      <c r="D9" s="98"/>
      <c r="E9" s="96"/>
      <c r="F9" s="98"/>
      <c r="G9" s="98"/>
      <c r="H9" s="98"/>
      <c r="I9" s="96"/>
      <c r="J9" s="96"/>
      <c r="K9" s="96"/>
      <c r="L9" s="96"/>
      <c r="M9" s="96"/>
      <c r="N9" s="96"/>
      <c r="O9" s="96"/>
      <c r="P9" s="96"/>
      <c r="Q9" s="113"/>
      <c r="U9" s="59"/>
      <c r="V9" s="19"/>
      <c r="W9" s="82"/>
      <c r="X9" s="82"/>
      <c r="Y9" s="82"/>
      <c r="Z9" s="82"/>
      <c r="AA9" s="83"/>
    </row>
    <row r="10" spans="1:27" ht="15" customHeight="1">
      <c r="A10" s="98"/>
      <c r="B10" s="98"/>
      <c r="C10" s="98"/>
      <c r="D10" s="98"/>
      <c r="E10" s="96"/>
      <c r="F10" s="98"/>
      <c r="G10" s="98"/>
      <c r="H10" s="98"/>
      <c r="I10" s="96"/>
      <c r="J10" s="96"/>
      <c r="K10" s="96"/>
      <c r="L10" s="96"/>
      <c r="M10" s="96"/>
      <c r="N10" s="96"/>
      <c r="O10" s="96"/>
      <c r="P10" s="96"/>
      <c r="Q10" s="113"/>
      <c r="U10" s="59"/>
      <c r="V10" s="19"/>
      <c r="W10" s="82"/>
      <c r="X10" s="82"/>
      <c r="Y10" s="82"/>
      <c r="Z10" s="82"/>
      <c r="AA10" s="19"/>
    </row>
    <row r="11" spans="1:27" ht="15" customHeight="1">
      <c r="A11" s="98"/>
      <c r="B11" s="98"/>
      <c r="C11" s="98"/>
      <c r="D11" s="98"/>
      <c r="E11" s="96"/>
      <c r="F11" s="98"/>
      <c r="G11" s="98"/>
      <c r="H11" s="98"/>
      <c r="I11" s="96"/>
      <c r="J11" s="96"/>
      <c r="K11" s="96"/>
      <c r="L11" s="96"/>
      <c r="M11" s="96"/>
      <c r="N11" s="96"/>
      <c r="O11" s="96"/>
      <c r="P11" s="96"/>
      <c r="Q11" s="113"/>
      <c r="R11" s="11"/>
      <c r="S11" s="11"/>
      <c r="U11" s="59"/>
      <c r="V11" s="19"/>
      <c r="W11" s="82"/>
      <c r="X11" s="82"/>
      <c r="Y11" s="82"/>
      <c r="Z11" s="82"/>
      <c r="AA11" s="19"/>
    </row>
    <row r="12" spans="1:27" ht="15" customHeight="1">
      <c r="A12" s="98"/>
      <c r="B12" s="98"/>
      <c r="C12" s="98" t="s">
        <v>4</v>
      </c>
      <c r="D12" s="98" t="s">
        <v>39</v>
      </c>
      <c r="E12" s="98" t="s">
        <v>39</v>
      </c>
      <c r="F12" s="98" t="s">
        <v>16</v>
      </c>
      <c r="G12" s="98" t="s">
        <v>9</v>
      </c>
      <c r="H12" s="98" t="s">
        <v>16</v>
      </c>
      <c r="I12" s="98" t="s">
        <v>16</v>
      </c>
      <c r="J12" s="6" t="s">
        <v>15</v>
      </c>
      <c r="K12" s="141" t="s">
        <v>19</v>
      </c>
      <c r="L12" s="6" t="s">
        <v>15</v>
      </c>
      <c r="M12" s="141" t="s">
        <v>23</v>
      </c>
      <c r="N12" s="141" t="s">
        <v>23</v>
      </c>
      <c r="O12" s="141" t="s">
        <v>23</v>
      </c>
      <c r="P12" s="141" t="s">
        <v>26</v>
      </c>
      <c r="Q12" s="6" t="s">
        <v>15</v>
      </c>
      <c r="U12" s="59"/>
      <c r="V12" s="19"/>
      <c r="W12" s="82"/>
      <c r="X12" s="82"/>
      <c r="Y12" s="82"/>
      <c r="Z12" s="82"/>
      <c r="AA12" s="19"/>
    </row>
    <row r="13" spans="1:27" ht="15" customHeight="1">
      <c r="A13" s="98"/>
      <c r="B13" s="98"/>
      <c r="C13" s="98"/>
      <c r="D13" s="98"/>
      <c r="E13" s="98"/>
      <c r="F13" s="98"/>
      <c r="G13" s="98"/>
      <c r="H13" s="98"/>
      <c r="I13" s="98"/>
      <c r="J13" s="6" t="s">
        <v>17</v>
      </c>
      <c r="K13" s="98"/>
      <c r="L13" s="46" t="s">
        <v>21</v>
      </c>
      <c r="M13" s="98"/>
      <c r="N13" s="98"/>
      <c r="O13" s="98"/>
      <c r="P13" s="98"/>
      <c r="Q13" s="46" t="s">
        <v>21</v>
      </c>
      <c r="U13" s="59"/>
      <c r="V13" s="19"/>
      <c r="W13" s="82"/>
      <c r="X13" s="82"/>
      <c r="Y13" s="82"/>
      <c r="Z13" s="82"/>
      <c r="AA13" s="19"/>
    </row>
    <row r="14" spans="1:27" ht="15" customHeight="1">
      <c r="A14" s="6" t="s">
        <v>34</v>
      </c>
      <c r="B14" s="5" t="s">
        <v>216</v>
      </c>
      <c r="C14" s="2" t="s">
        <v>35</v>
      </c>
      <c r="D14" s="44">
        <v>4</v>
      </c>
      <c r="E14" s="44">
        <v>3</v>
      </c>
      <c r="F14" s="13">
        <f aca="true" t="shared" si="0" ref="F14:F20">D14*E14</f>
        <v>12</v>
      </c>
      <c r="G14" s="4">
        <v>1</v>
      </c>
      <c r="H14" s="7">
        <f>I15</f>
        <v>1.9500000000000002</v>
      </c>
      <c r="I14" s="13">
        <f>F14-H14</f>
        <v>10.05</v>
      </c>
      <c r="J14" s="20">
        <v>0.5</v>
      </c>
      <c r="K14" s="14">
        <f>C22-E22</f>
        <v>23</v>
      </c>
      <c r="L14" s="8"/>
      <c r="M14" s="14">
        <v>7</v>
      </c>
      <c r="N14" s="50">
        <f>2.5*I22-7.5</f>
        <v>0</v>
      </c>
      <c r="O14" s="14">
        <v>5</v>
      </c>
      <c r="P14" s="51">
        <f aca="true" t="shared" si="1" ref="P14:P21">1+((M14+N14+O14)/100)</f>
        <v>1.12</v>
      </c>
      <c r="Q14" s="50">
        <f aca="true" t="shared" si="2" ref="Q14:Q20">I14*J14*K14*P14</f>
        <v>129.44400000000002</v>
      </c>
      <c r="U14" s="19"/>
      <c r="V14" s="19"/>
      <c r="W14" s="84"/>
      <c r="X14" s="84"/>
      <c r="Y14" s="82"/>
      <c r="Z14" s="82"/>
      <c r="AA14" s="19"/>
    </row>
    <row r="15" spans="1:27" ht="15" customHeight="1">
      <c r="A15" s="131" t="s">
        <v>220</v>
      </c>
      <c r="B15" s="5" t="s">
        <v>217</v>
      </c>
      <c r="C15" s="2" t="s">
        <v>35</v>
      </c>
      <c r="D15" s="44">
        <v>1.5</v>
      </c>
      <c r="E15" s="44">
        <v>1.3</v>
      </c>
      <c r="F15" s="13">
        <f t="shared" si="0"/>
        <v>1.9500000000000002</v>
      </c>
      <c r="G15" s="4">
        <v>1</v>
      </c>
      <c r="H15" s="3"/>
      <c r="I15" s="13">
        <f aca="true" t="shared" si="3" ref="I15:I20">F15*G15</f>
        <v>1.9500000000000002</v>
      </c>
      <c r="J15" s="20">
        <v>3</v>
      </c>
      <c r="K15" s="14">
        <f>C22-E22</f>
        <v>23</v>
      </c>
      <c r="L15" s="2"/>
      <c r="M15" s="14">
        <v>7</v>
      </c>
      <c r="N15" s="50">
        <f>N14</f>
        <v>0</v>
      </c>
      <c r="O15" s="14">
        <v>5</v>
      </c>
      <c r="P15" s="51">
        <f t="shared" si="1"/>
        <v>1.12</v>
      </c>
      <c r="Q15" s="50">
        <f t="shared" si="2"/>
        <v>150.69600000000003</v>
      </c>
      <c r="U15" s="19"/>
      <c r="V15" s="19"/>
      <c r="W15" s="84"/>
      <c r="X15" s="84"/>
      <c r="Y15" s="82"/>
      <c r="Z15" s="82"/>
      <c r="AA15" s="19"/>
    </row>
    <row r="16" spans="1:27" ht="15" customHeight="1">
      <c r="A16" s="131"/>
      <c r="B16" s="5" t="s">
        <v>227</v>
      </c>
      <c r="C16" s="2" t="s">
        <v>35</v>
      </c>
      <c r="D16" s="44">
        <v>4</v>
      </c>
      <c r="E16" s="44">
        <v>4</v>
      </c>
      <c r="F16" s="13">
        <f t="shared" si="0"/>
        <v>16</v>
      </c>
      <c r="G16" s="4">
        <v>1</v>
      </c>
      <c r="H16" s="3"/>
      <c r="I16" s="13">
        <f t="shared" si="3"/>
        <v>16</v>
      </c>
      <c r="J16" s="20">
        <v>0.4</v>
      </c>
      <c r="K16" s="70">
        <f>C22-G22</f>
        <v>15.76</v>
      </c>
      <c r="L16" s="2"/>
      <c r="M16" s="14">
        <v>7</v>
      </c>
      <c r="N16" s="2"/>
      <c r="O16" s="14"/>
      <c r="P16" s="51">
        <f t="shared" si="1"/>
        <v>1.07</v>
      </c>
      <c r="Q16" s="50">
        <f t="shared" si="2"/>
        <v>107.92448000000002</v>
      </c>
      <c r="R16" s="22"/>
      <c r="S16" s="10"/>
      <c r="T16" s="22"/>
      <c r="U16" s="59"/>
      <c r="V16" s="19"/>
      <c r="W16" s="84"/>
      <c r="X16" s="84"/>
      <c r="Y16" s="82"/>
      <c r="Z16" s="82"/>
      <c r="AA16" s="19"/>
    </row>
    <row r="17" spans="1:27" ht="15" customHeight="1">
      <c r="A17" s="131"/>
      <c r="B17" s="5" t="s">
        <v>226</v>
      </c>
      <c r="C17" s="2" t="s">
        <v>35</v>
      </c>
      <c r="D17" s="44">
        <v>4</v>
      </c>
      <c r="E17" s="44">
        <v>4</v>
      </c>
      <c r="F17" s="13">
        <f t="shared" si="0"/>
        <v>16</v>
      </c>
      <c r="G17" s="4">
        <v>1</v>
      </c>
      <c r="H17" s="3"/>
      <c r="I17" s="13">
        <f t="shared" si="3"/>
        <v>16</v>
      </c>
      <c r="J17" s="20">
        <v>0.55</v>
      </c>
      <c r="K17" s="70">
        <f>C22-C23</f>
        <v>8.08</v>
      </c>
      <c r="L17" s="2"/>
      <c r="M17" s="14">
        <v>7</v>
      </c>
      <c r="N17" s="2"/>
      <c r="O17" s="14"/>
      <c r="P17" s="51">
        <f t="shared" si="1"/>
        <v>1.07</v>
      </c>
      <c r="Q17" s="50">
        <f t="shared" si="2"/>
        <v>76.08128000000002</v>
      </c>
      <c r="R17" s="22"/>
      <c r="S17" s="10"/>
      <c r="T17" s="22"/>
      <c r="U17" s="59"/>
      <c r="V17" s="19"/>
      <c r="W17" s="82"/>
      <c r="X17" s="82"/>
      <c r="Y17" s="82"/>
      <c r="Z17" s="82"/>
      <c r="AA17" s="19"/>
    </row>
    <row r="18" spans="1:27" ht="15" customHeight="1">
      <c r="A18" s="131"/>
      <c r="B18" s="5" t="s">
        <v>228</v>
      </c>
      <c r="C18" s="2" t="s">
        <v>35</v>
      </c>
      <c r="D18" s="44">
        <v>4</v>
      </c>
      <c r="E18" s="44">
        <v>4</v>
      </c>
      <c r="F18" s="13">
        <f>D18*E18</f>
        <v>16</v>
      </c>
      <c r="G18" s="4">
        <v>1</v>
      </c>
      <c r="H18" s="3"/>
      <c r="I18" s="13">
        <f t="shared" si="3"/>
        <v>16</v>
      </c>
      <c r="J18" s="20">
        <v>0.55</v>
      </c>
      <c r="K18" s="70">
        <f>C22-E23</f>
        <v>10.99</v>
      </c>
      <c r="L18" s="2"/>
      <c r="M18" s="14">
        <v>7</v>
      </c>
      <c r="N18" s="2"/>
      <c r="O18" s="14"/>
      <c r="P18" s="51">
        <f>1+((M18+N18+O18)/100)</f>
        <v>1.07</v>
      </c>
      <c r="Q18" s="50">
        <f>I18*J18*K18*P18</f>
        <v>103.48184</v>
      </c>
      <c r="R18" s="22"/>
      <c r="S18" s="10"/>
      <c r="T18" s="22"/>
      <c r="U18" s="59"/>
      <c r="V18" s="19"/>
      <c r="W18" s="84"/>
      <c r="X18" s="84"/>
      <c r="Y18" s="82"/>
      <c r="Z18" s="82"/>
      <c r="AA18" s="19"/>
    </row>
    <row r="19" spans="1:27" ht="15" customHeight="1">
      <c r="A19" s="131"/>
      <c r="B19" s="5" t="s">
        <v>218</v>
      </c>
      <c r="C19" s="2" t="s">
        <v>35</v>
      </c>
      <c r="D19" s="44">
        <v>4</v>
      </c>
      <c r="E19" s="44">
        <v>3</v>
      </c>
      <c r="F19" s="13">
        <f t="shared" si="0"/>
        <v>12</v>
      </c>
      <c r="G19" s="4">
        <v>1</v>
      </c>
      <c r="H19" s="3"/>
      <c r="I19" s="13">
        <f t="shared" si="3"/>
        <v>12</v>
      </c>
      <c r="J19" s="20">
        <v>1.6</v>
      </c>
      <c r="K19" s="14">
        <f>C22-G23</f>
        <v>2</v>
      </c>
      <c r="L19" s="2"/>
      <c r="M19" s="14">
        <v>7</v>
      </c>
      <c r="N19" s="2"/>
      <c r="O19" s="14">
        <v>0</v>
      </c>
      <c r="P19" s="51">
        <f t="shared" si="1"/>
        <v>1.07</v>
      </c>
      <c r="Q19" s="50">
        <f t="shared" si="2"/>
        <v>41.08800000000001</v>
      </c>
      <c r="R19" s="22"/>
      <c r="S19" s="10"/>
      <c r="T19" s="22"/>
      <c r="U19" s="59"/>
      <c r="V19" s="19"/>
      <c r="W19" s="82"/>
      <c r="X19" s="82"/>
      <c r="Y19" s="82"/>
      <c r="Z19" s="82"/>
      <c r="AA19" s="19"/>
    </row>
    <row r="20" spans="1:27" ht="15" customHeight="1">
      <c r="A20" s="131"/>
      <c r="B20" s="5" t="s">
        <v>219</v>
      </c>
      <c r="C20" s="2" t="s">
        <v>35</v>
      </c>
      <c r="D20" s="44">
        <v>0.9</v>
      </c>
      <c r="E20" s="44">
        <v>2</v>
      </c>
      <c r="F20" s="13">
        <f t="shared" si="0"/>
        <v>1.8</v>
      </c>
      <c r="G20" s="4">
        <v>1</v>
      </c>
      <c r="H20" s="3"/>
      <c r="I20" s="13">
        <f t="shared" si="3"/>
        <v>1.8</v>
      </c>
      <c r="J20" s="20">
        <v>2</v>
      </c>
      <c r="K20" s="14">
        <f>C22-G23</f>
        <v>2</v>
      </c>
      <c r="L20" s="2"/>
      <c r="M20" s="14">
        <v>7</v>
      </c>
      <c r="N20" s="2"/>
      <c r="O20" s="14">
        <v>0</v>
      </c>
      <c r="P20" s="51">
        <f t="shared" si="1"/>
        <v>1.07</v>
      </c>
      <c r="Q20" s="50">
        <f t="shared" si="2"/>
        <v>7.704000000000001</v>
      </c>
      <c r="U20" s="59"/>
      <c r="V20" s="19"/>
      <c r="W20" s="82"/>
      <c r="X20" s="82"/>
      <c r="Y20" s="82"/>
      <c r="Z20" s="82"/>
      <c r="AA20" s="19"/>
    </row>
    <row r="21" spans="1:27" ht="15" customHeight="1">
      <c r="A21" s="125"/>
      <c r="B21" s="5" t="s">
        <v>36</v>
      </c>
      <c r="C21" s="2" t="s">
        <v>35</v>
      </c>
      <c r="D21" s="125"/>
      <c r="E21" s="125"/>
      <c r="F21" s="125"/>
      <c r="G21" s="125"/>
      <c r="H21" s="125"/>
      <c r="I21" s="125"/>
      <c r="J21" s="125"/>
      <c r="K21" s="14">
        <f>C22-E22</f>
        <v>23</v>
      </c>
      <c r="L21" s="157">
        <f>2.5*(4.7*POWER(E15,-0.54))*H14*0.9*0.6*I23*(C22-E22)*1.2</f>
        <v>259.0222528102488</v>
      </c>
      <c r="M21" s="14">
        <v>7</v>
      </c>
      <c r="N21" s="2"/>
      <c r="O21" s="14">
        <v>5</v>
      </c>
      <c r="P21" s="51">
        <f t="shared" si="1"/>
        <v>1.12</v>
      </c>
      <c r="Q21" s="50">
        <f>Q22-SUM(Q14:Q20)</f>
        <v>1359.5803999999998</v>
      </c>
      <c r="R21" s="22"/>
      <c r="U21" s="59"/>
      <c r="V21" s="19"/>
      <c r="W21" s="82"/>
      <c r="X21" s="82"/>
      <c r="Y21" s="82"/>
      <c r="Z21" s="82"/>
      <c r="AA21" s="19"/>
    </row>
    <row r="22" spans="1:27" ht="15" customHeight="1">
      <c r="A22" s="125"/>
      <c r="B22" s="68" t="s">
        <v>37</v>
      </c>
      <c r="C22" s="66">
        <v>20</v>
      </c>
      <c r="D22" s="6" t="s">
        <v>56</v>
      </c>
      <c r="E22" s="66">
        <v>-3</v>
      </c>
      <c r="F22" s="5" t="s">
        <v>223</v>
      </c>
      <c r="G22" s="50">
        <f>0.83*E22+6.73</f>
        <v>4.24</v>
      </c>
      <c r="H22" s="44" t="s">
        <v>222</v>
      </c>
      <c r="I22" s="4">
        <v>3</v>
      </c>
      <c r="J22" s="2"/>
      <c r="K22" s="14"/>
      <c r="L22" s="104" t="s">
        <v>215</v>
      </c>
      <c r="M22" s="104"/>
      <c r="N22" s="104"/>
      <c r="O22" s="104"/>
      <c r="P22" s="104"/>
      <c r="Q22" s="71">
        <v>1976</v>
      </c>
      <c r="R22" s="22"/>
      <c r="U22" s="59"/>
      <c r="V22" s="19"/>
      <c r="W22" s="82"/>
      <c r="X22" s="82"/>
      <c r="Y22" s="82"/>
      <c r="Z22" s="82"/>
      <c r="AA22" s="19"/>
    </row>
    <row r="23" spans="1:27" ht="15" customHeight="1">
      <c r="A23" s="125"/>
      <c r="B23" s="5" t="s">
        <v>224</v>
      </c>
      <c r="C23" s="50">
        <f>0.56*E22+13.6</f>
        <v>11.92</v>
      </c>
      <c r="D23" s="5" t="s">
        <v>225</v>
      </c>
      <c r="E23" s="50">
        <f>0.33*E22+10</f>
        <v>9.01</v>
      </c>
      <c r="F23" s="71" t="s">
        <v>229</v>
      </c>
      <c r="G23" s="4">
        <v>18</v>
      </c>
      <c r="H23" s="5" t="s">
        <v>221</v>
      </c>
      <c r="I23" s="5">
        <f>0.75*LN(I22)+0.05</f>
        <v>0.8739592165010823</v>
      </c>
      <c r="J23" s="2"/>
      <c r="K23" s="14"/>
      <c r="L23" s="142"/>
      <c r="M23" s="142"/>
      <c r="N23" s="142"/>
      <c r="O23" s="142"/>
      <c r="P23" s="142"/>
      <c r="Q23" s="67"/>
      <c r="R23" s="22"/>
      <c r="U23" s="59"/>
      <c r="V23" s="19"/>
      <c r="W23" s="82"/>
      <c r="X23" s="82"/>
      <c r="Y23" s="82"/>
      <c r="Z23" s="82"/>
      <c r="AA23" s="19"/>
    </row>
    <row r="24" spans="1:27" ht="15" customHeight="1">
      <c r="A24" s="125"/>
      <c r="B24" s="124"/>
      <c r="C24" s="124"/>
      <c r="D24" s="124"/>
      <c r="E24" s="124"/>
      <c r="F24" s="124"/>
      <c r="G24" s="50"/>
      <c r="H24" s="2"/>
      <c r="I24" s="2"/>
      <c r="J24" s="2"/>
      <c r="K24" s="14"/>
      <c r="L24" s="142"/>
      <c r="M24" s="142"/>
      <c r="N24" s="142"/>
      <c r="O24" s="142"/>
      <c r="P24" s="142"/>
      <c r="Q24" s="52"/>
      <c r="R24" s="22"/>
      <c r="U24" s="59"/>
      <c r="V24" s="19"/>
      <c r="W24" s="82"/>
      <c r="X24" s="82"/>
      <c r="Y24" s="82"/>
      <c r="Z24" s="82"/>
      <c r="AA24" s="19"/>
    </row>
    <row r="25" spans="1:27" ht="15" customHeight="1">
      <c r="A25" s="125"/>
      <c r="B25" s="67"/>
      <c r="C25" s="53"/>
      <c r="D25" s="53"/>
      <c r="E25" s="53"/>
      <c r="F25" s="53"/>
      <c r="G25" s="49">
        <f>Q22/2000</f>
        <v>0.988</v>
      </c>
      <c r="H25" s="143" t="s">
        <v>214</v>
      </c>
      <c r="I25" s="143"/>
      <c r="J25" s="143"/>
      <c r="K25" s="143"/>
      <c r="L25" s="143"/>
      <c r="M25" s="143"/>
      <c r="N25" s="143"/>
      <c r="O25" s="143"/>
      <c r="P25" s="143"/>
      <c r="Q25" s="52"/>
      <c r="R25" s="22"/>
      <c r="U25" s="59"/>
      <c r="V25" s="19"/>
      <c r="W25" s="82"/>
      <c r="X25" s="82"/>
      <c r="Y25" s="82"/>
      <c r="Z25" s="82"/>
      <c r="AA25" s="19"/>
    </row>
    <row r="26" spans="1:27" ht="15" customHeight="1">
      <c r="A26" s="12"/>
      <c r="B26" s="85"/>
      <c r="C26" s="19"/>
      <c r="D26" s="19"/>
      <c r="E26" s="19"/>
      <c r="F26" s="19"/>
      <c r="G26" s="85"/>
      <c r="H26" s="83"/>
      <c r="I26" s="83"/>
      <c r="J26" s="83"/>
      <c r="K26" s="83"/>
      <c r="L26" s="83"/>
      <c r="M26" s="83"/>
      <c r="N26" s="83"/>
      <c r="O26" s="83"/>
      <c r="P26" s="83"/>
      <c r="Q26" s="108"/>
      <c r="R26" s="22"/>
      <c r="U26" s="59"/>
      <c r="V26" s="19"/>
      <c r="W26" s="82"/>
      <c r="X26" s="82"/>
      <c r="Y26" s="82"/>
      <c r="Z26" s="82"/>
      <c r="AA26" s="19"/>
    </row>
    <row r="27" spans="1:27" ht="15" customHeight="1">
      <c r="A27" s="96" t="s">
        <v>276</v>
      </c>
      <c r="B27" s="158"/>
      <c r="C27" s="158"/>
      <c r="D27" s="158"/>
      <c r="E27" s="158"/>
      <c r="F27" s="158"/>
      <c r="G27" s="158"/>
      <c r="H27" s="158"/>
      <c r="I27" s="158"/>
      <c r="J27" s="158"/>
      <c r="K27" s="158"/>
      <c r="L27" s="158"/>
      <c r="M27" s="158"/>
      <c r="N27" s="158"/>
      <c r="O27" s="158"/>
      <c r="P27" s="158"/>
      <c r="Q27" s="158"/>
      <c r="R27" s="22"/>
      <c r="U27" s="59"/>
      <c r="V27" s="19"/>
      <c r="W27" s="82"/>
      <c r="X27" s="82"/>
      <c r="Y27" s="82"/>
      <c r="Z27" s="82"/>
      <c r="AA27" s="19"/>
    </row>
    <row r="28" spans="1:27" ht="33" customHeight="1">
      <c r="A28" s="158"/>
      <c r="B28" s="158"/>
      <c r="C28" s="158"/>
      <c r="D28" s="158"/>
      <c r="E28" s="158"/>
      <c r="F28" s="158"/>
      <c r="G28" s="158"/>
      <c r="H28" s="158"/>
      <c r="I28" s="158"/>
      <c r="J28" s="158"/>
      <c r="K28" s="158"/>
      <c r="L28" s="158"/>
      <c r="M28" s="158"/>
      <c r="N28" s="158"/>
      <c r="O28" s="158"/>
      <c r="P28" s="158"/>
      <c r="Q28" s="158"/>
      <c r="R28" s="22"/>
      <c r="U28" s="59"/>
      <c r="V28" s="19"/>
      <c r="W28" s="82"/>
      <c r="X28" s="82"/>
      <c r="Y28" s="82"/>
      <c r="Z28" s="82"/>
      <c r="AA28" s="19"/>
    </row>
    <row r="29" spans="1:27" ht="53.25" customHeight="1" hidden="1">
      <c r="A29" s="158"/>
      <c r="B29" s="158"/>
      <c r="C29" s="158"/>
      <c r="D29" s="158"/>
      <c r="E29" s="158"/>
      <c r="F29" s="158"/>
      <c r="G29" s="158"/>
      <c r="H29" s="158"/>
      <c r="I29" s="158"/>
      <c r="J29" s="158"/>
      <c r="K29" s="158"/>
      <c r="L29" s="158"/>
      <c r="M29" s="158"/>
      <c r="N29" s="158"/>
      <c r="O29" s="158"/>
      <c r="P29" s="158"/>
      <c r="Q29" s="158"/>
      <c r="R29" s="22"/>
      <c r="U29" s="59"/>
      <c r="V29" s="19"/>
      <c r="W29" s="82"/>
      <c r="X29" s="82"/>
      <c r="Y29" s="82"/>
      <c r="Z29" s="82"/>
      <c r="AA29" s="19"/>
    </row>
    <row r="30" spans="1:27" ht="74.25" customHeight="1" hidden="1">
      <c r="A30" s="158"/>
      <c r="B30" s="158"/>
      <c r="C30" s="158"/>
      <c r="D30" s="158"/>
      <c r="E30" s="158"/>
      <c r="F30" s="158"/>
      <c r="G30" s="158"/>
      <c r="H30" s="158"/>
      <c r="I30" s="158"/>
      <c r="J30" s="158"/>
      <c r="K30" s="158"/>
      <c r="L30" s="158"/>
      <c r="M30" s="158"/>
      <c r="N30" s="158"/>
      <c r="O30" s="158"/>
      <c r="P30" s="158"/>
      <c r="Q30" s="158"/>
      <c r="R30" s="22"/>
      <c r="U30" s="59"/>
      <c r="V30" s="19"/>
      <c r="W30" s="82"/>
      <c r="X30" s="82"/>
      <c r="Y30" s="82"/>
      <c r="Z30" s="82"/>
      <c r="AA30" s="19"/>
    </row>
    <row r="31" spans="1:27" ht="90.75" customHeight="1">
      <c r="A31" s="158"/>
      <c r="B31" s="158"/>
      <c r="C31" s="158"/>
      <c r="D31" s="158"/>
      <c r="E31" s="158"/>
      <c r="F31" s="158"/>
      <c r="G31" s="158"/>
      <c r="H31" s="158"/>
      <c r="I31" s="158"/>
      <c r="J31" s="158"/>
      <c r="K31" s="158"/>
      <c r="L31" s="158"/>
      <c r="M31" s="158"/>
      <c r="N31" s="158"/>
      <c r="O31" s="158"/>
      <c r="P31" s="158"/>
      <c r="Q31" s="158"/>
      <c r="R31" s="22"/>
      <c r="U31" s="59"/>
      <c r="V31" s="19"/>
      <c r="W31" s="82"/>
      <c r="X31" s="82"/>
      <c r="Y31" s="82"/>
      <c r="Z31" s="82"/>
      <c r="AA31" s="19"/>
    </row>
    <row r="32" spans="1:27" ht="74.25" customHeight="1" hidden="1">
      <c r="A32" s="158"/>
      <c r="B32" s="158"/>
      <c r="C32" s="158"/>
      <c r="D32" s="158"/>
      <c r="E32" s="158"/>
      <c r="F32" s="158"/>
      <c r="G32" s="158"/>
      <c r="H32" s="158"/>
      <c r="I32" s="158"/>
      <c r="J32" s="158"/>
      <c r="K32" s="158"/>
      <c r="L32" s="158"/>
      <c r="M32" s="158"/>
      <c r="N32" s="158"/>
      <c r="O32" s="158"/>
      <c r="P32" s="158"/>
      <c r="Q32" s="158"/>
      <c r="R32" s="22"/>
      <c r="U32" s="59"/>
      <c r="V32" s="19"/>
      <c r="W32" s="82"/>
      <c r="X32" s="82"/>
      <c r="Y32" s="82"/>
      <c r="Z32" s="82"/>
      <c r="AA32" s="19"/>
    </row>
    <row r="33" spans="1:27" ht="74.25" customHeight="1" hidden="1">
      <c r="A33" s="158"/>
      <c r="B33" s="158"/>
      <c r="C33" s="158"/>
      <c r="D33" s="158"/>
      <c r="E33" s="158"/>
      <c r="F33" s="158"/>
      <c r="G33" s="158"/>
      <c r="H33" s="158"/>
      <c r="I33" s="158"/>
      <c r="J33" s="158"/>
      <c r="K33" s="158"/>
      <c r="L33" s="158"/>
      <c r="M33" s="158"/>
      <c r="N33" s="158"/>
      <c r="O33" s="158"/>
      <c r="P33" s="158"/>
      <c r="Q33" s="158"/>
      <c r="R33" s="22"/>
      <c r="U33" s="59"/>
      <c r="V33" s="19"/>
      <c r="W33" s="82"/>
      <c r="X33" s="82"/>
      <c r="Y33" s="82"/>
      <c r="Z33" s="82"/>
      <c r="AA33" s="19"/>
    </row>
    <row r="34" spans="1:27" ht="15" customHeight="1">
      <c r="A34" s="19"/>
      <c r="B34" s="85"/>
      <c r="C34" s="19"/>
      <c r="D34" s="19"/>
      <c r="E34" s="19"/>
      <c r="F34" s="19"/>
      <c r="G34" s="85"/>
      <c r="H34" s="83"/>
      <c r="I34" s="83"/>
      <c r="J34" s="83"/>
      <c r="K34" s="83"/>
      <c r="L34" s="83"/>
      <c r="M34" s="83"/>
      <c r="N34" s="83"/>
      <c r="O34" s="83"/>
      <c r="P34" s="83"/>
      <c r="Q34" s="108"/>
      <c r="R34" s="85"/>
      <c r="U34" s="59"/>
      <c r="V34" s="19"/>
      <c r="W34" s="82"/>
      <c r="X34" s="82"/>
      <c r="Y34" s="82"/>
      <c r="Z34" s="82"/>
      <c r="AA34" s="19"/>
    </row>
    <row r="35" spans="1:27" ht="15" customHeight="1">
      <c r="A35" s="149" t="s">
        <v>271</v>
      </c>
      <c r="B35" s="109"/>
      <c r="C35" s="109"/>
      <c r="D35" s="47" t="s">
        <v>212</v>
      </c>
      <c r="E35" s="21" t="s">
        <v>213</v>
      </c>
      <c r="F35" s="20" t="s">
        <v>76</v>
      </c>
      <c r="G35" s="85"/>
      <c r="H35" s="83"/>
      <c r="I35" s="83"/>
      <c r="J35" s="83"/>
      <c r="K35" s="83"/>
      <c r="L35" s="83"/>
      <c r="M35" s="83"/>
      <c r="N35" s="83"/>
      <c r="O35" s="83"/>
      <c r="P35" s="83"/>
      <c r="Q35" s="108"/>
      <c r="R35" s="85"/>
      <c r="U35" s="59"/>
      <c r="V35" s="19"/>
      <c r="W35" s="82"/>
      <c r="X35" s="82"/>
      <c r="Y35" s="82"/>
      <c r="Z35" s="82"/>
      <c r="AA35" s="19"/>
    </row>
    <row r="36" spans="1:27" ht="15" customHeight="1">
      <c r="A36" s="109"/>
      <c r="B36" s="109"/>
      <c r="C36" s="109"/>
      <c r="D36" s="4">
        <v>2260</v>
      </c>
      <c r="E36" s="4">
        <v>7</v>
      </c>
      <c r="F36" s="54">
        <v>0.6</v>
      </c>
      <c r="G36" s="85"/>
      <c r="H36" s="83"/>
      <c r="I36" s="83"/>
      <c r="J36" s="83"/>
      <c r="K36" s="83"/>
      <c r="L36" s="83"/>
      <c r="M36" s="83"/>
      <c r="N36" s="83"/>
      <c r="O36" s="83"/>
      <c r="P36" s="83"/>
      <c r="Q36" s="108"/>
      <c r="R36" s="85"/>
      <c r="U36" s="59"/>
      <c r="V36" s="19"/>
      <c r="W36" s="82"/>
      <c r="X36" s="82"/>
      <c r="Y36" s="82"/>
      <c r="Z36" s="82"/>
      <c r="AA36" s="19"/>
    </row>
    <row r="37" spans="1:27" ht="15" customHeight="1">
      <c r="A37" s="100" t="s">
        <v>272</v>
      </c>
      <c r="B37" s="99"/>
      <c r="C37" s="99"/>
      <c r="D37" s="99"/>
      <c r="E37" s="99"/>
      <c r="F37" s="99"/>
      <c r="G37" s="99"/>
      <c r="H37" s="99"/>
      <c r="I37" s="99"/>
      <c r="J37" s="99"/>
      <c r="K37" s="99"/>
      <c r="L37" s="83"/>
      <c r="M37" s="83"/>
      <c r="N37" s="83"/>
      <c r="O37" s="83"/>
      <c r="P37" s="83"/>
      <c r="Q37" s="108"/>
      <c r="R37" s="85"/>
      <c r="U37" s="59"/>
      <c r="V37" s="19"/>
      <c r="W37" s="82"/>
      <c r="X37" s="82"/>
      <c r="Y37" s="82"/>
      <c r="Z37" s="82"/>
      <c r="AA37" s="19"/>
    </row>
    <row r="38" spans="1:27" ht="61.5" customHeight="1">
      <c r="A38" s="90" t="s">
        <v>246</v>
      </c>
      <c r="B38" s="90" t="s">
        <v>247</v>
      </c>
      <c r="C38" s="90" t="s">
        <v>248</v>
      </c>
      <c r="D38" s="90" t="s">
        <v>249</v>
      </c>
      <c r="E38" s="89" t="s">
        <v>267</v>
      </c>
      <c r="F38" s="89" t="s">
        <v>268</v>
      </c>
      <c r="G38" s="47" t="s">
        <v>266</v>
      </c>
      <c r="H38" s="47" t="s">
        <v>264</v>
      </c>
      <c r="I38" s="107" t="s">
        <v>251</v>
      </c>
      <c r="J38" s="47" t="s">
        <v>265</v>
      </c>
      <c r="K38" s="47" t="s">
        <v>263</v>
      </c>
      <c r="L38" s="12"/>
      <c r="M38" s="12"/>
      <c r="N38" s="12"/>
      <c r="O38" s="12"/>
      <c r="P38" s="12"/>
      <c r="Q38" s="12"/>
      <c r="U38" s="85"/>
      <c r="V38" s="19"/>
      <c r="W38" s="84"/>
      <c r="X38" s="84"/>
      <c r="Y38" s="86"/>
      <c r="Z38" s="82"/>
      <c r="AA38" s="19"/>
    </row>
    <row r="39" spans="1:27" ht="15" customHeight="1">
      <c r="A39" s="44">
        <f>I16</f>
        <v>16</v>
      </c>
      <c r="B39" s="44">
        <f>E14</f>
        <v>3</v>
      </c>
      <c r="C39" s="54">
        <f>H14</f>
        <v>1.9500000000000002</v>
      </c>
      <c r="D39" s="4">
        <v>4</v>
      </c>
      <c r="E39" s="50">
        <f>(D36*((E36/10)*POWER(A39,0.065))*((C22-E22)/23)*(POWER((C39*2.8*F36*A39*B39),0.607))*(POWER(C39,0.33)))/(POWER((A39*B39),1.66))*(1.16*A39)</f>
        <v>1528.376642067528</v>
      </c>
      <c r="F39" s="50">
        <f>E39/A39</f>
        <v>95.5235401292205</v>
      </c>
      <c r="G39" s="50">
        <f>((7.2/100000)*((26.7-0.0041*A39)*(25.7-A39*B39*0.0011)*(35.5-3.06*LN(C39))*(5.7*D39-1.23)))*(1.16*3*A39)</f>
        <v>1976.261904472398</v>
      </c>
      <c r="H39" s="50">
        <f>G39/A39</f>
        <v>123.51636902952488</v>
      </c>
      <c r="I39" s="71">
        <v>21</v>
      </c>
      <c r="J39" s="50">
        <f>B39*1.16*A39*I39</f>
        <v>1169.2799999999997</v>
      </c>
      <c r="K39" s="50">
        <f>J39/A39</f>
        <v>73.07999999999998</v>
      </c>
      <c r="L39" s="12"/>
      <c r="M39" s="12"/>
      <c r="N39" s="12"/>
      <c r="O39" s="12"/>
      <c r="P39" s="12"/>
      <c r="Q39" s="12"/>
      <c r="U39" s="85"/>
      <c r="V39" s="19"/>
      <c r="W39" s="84"/>
      <c r="X39" s="84"/>
      <c r="Y39" s="86"/>
      <c r="Z39" s="82"/>
      <c r="AA39" s="19"/>
    </row>
    <row r="40" spans="1:27" ht="15" customHeight="1">
      <c r="A40" s="58"/>
      <c r="B40" s="58"/>
      <c r="C40" s="48"/>
      <c r="D40" s="19"/>
      <c r="E40" s="19"/>
      <c r="F40" s="59"/>
      <c r="G40" s="19"/>
      <c r="H40" s="19"/>
      <c r="I40" s="12"/>
      <c r="J40" s="12"/>
      <c r="K40" s="12"/>
      <c r="L40" s="12"/>
      <c r="M40" s="12"/>
      <c r="N40" s="12"/>
      <c r="O40" s="12"/>
      <c r="P40" s="12"/>
      <c r="Q40" s="12"/>
      <c r="U40" s="85"/>
      <c r="V40" s="19"/>
      <c r="W40" s="84"/>
      <c r="X40" s="84"/>
      <c r="Y40" s="86"/>
      <c r="Z40" s="82"/>
      <c r="AA40" s="19"/>
    </row>
    <row r="41" spans="1:27" ht="15" customHeight="1">
      <c r="A41" s="58"/>
      <c r="B41" s="58"/>
      <c r="C41" s="48"/>
      <c r="D41" s="19"/>
      <c r="E41" s="19"/>
      <c r="F41" s="59"/>
      <c r="G41" s="19"/>
      <c r="H41" s="19"/>
      <c r="I41" s="19"/>
      <c r="J41" s="19"/>
      <c r="K41" s="19"/>
      <c r="L41" s="19"/>
      <c r="M41" s="12"/>
      <c r="N41" s="12"/>
      <c r="O41" s="12"/>
      <c r="P41" s="12"/>
      <c r="Q41" s="12"/>
      <c r="U41" s="85"/>
      <c r="V41" s="19"/>
      <c r="W41" s="84"/>
      <c r="X41" s="84"/>
      <c r="Y41" s="86"/>
      <c r="Z41" s="82"/>
      <c r="AA41" s="19"/>
    </row>
    <row r="42" spans="1:27" ht="15" customHeight="1">
      <c r="A42" s="58"/>
      <c r="B42" s="158" t="s">
        <v>273</v>
      </c>
      <c r="C42" s="158"/>
      <c r="D42" s="158"/>
      <c r="E42" s="158"/>
      <c r="F42" s="158"/>
      <c r="G42" s="158"/>
      <c r="H42" s="158"/>
      <c r="I42" s="158"/>
      <c r="J42" s="6"/>
      <c r="K42" s="6"/>
      <c r="L42" s="19"/>
      <c r="M42" s="12"/>
      <c r="N42" s="12"/>
      <c r="O42" s="12"/>
      <c r="P42" s="12"/>
      <c r="Q42" s="12"/>
      <c r="U42" s="85"/>
      <c r="V42" s="19"/>
      <c r="W42" s="82"/>
      <c r="X42" s="82"/>
      <c r="Y42" s="82"/>
      <c r="Z42" s="82"/>
      <c r="AA42" s="19"/>
    </row>
    <row r="43" spans="1:27" ht="15" customHeight="1">
      <c r="A43" s="58"/>
      <c r="B43" s="159" t="s">
        <v>261</v>
      </c>
      <c r="C43" s="159"/>
      <c r="D43" s="159"/>
      <c r="E43" s="159"/>
      <c r="F43" s="159"/>
      <c r="G43" s="159"/>
      <c r="H43" s="159"/>
      <c r="I43" s="159"/>
      <c r="J43" s="159"/>
      <c r="K43" s="159"/>
      <c r="L43" s="19"/>
      <c r="M43" s="12"/>
      <c r="N43" s="12"/>
      <c r="O43" s="12"/>
      <c r="P43" s="12"/>
      <c r="Q43" s="12"/>
      <c r="U43" s="85"/>
      <c r="V43" s="19"/>
      <c r="W43" s="82"/>
      <c r="X43" s="82"/>
      <c r="Y43" s="82"/>
      <c r="Z43" s="82"/>
      <c r="AA43" s="19"/>
    </row>
    <row r="44" spans="1:27" ht="15" customHeight="1">
      <c r="A44" s="58"/>
      <c r="B44" s="159"/>
      <c r="C44" s="159"/>
      <c r="D44" s="159"/>
      <c r="E44" s="159"/>
      <c r="F44" s="159"/>
      <c r="G44" s="159"/>
      <c r="H44" s="159"/>
      <c r="I44" s="159"/>
      <c r="J44" s="159"/>
      <c r="K44" s="159"/>
      <c r="L44" s="19"/>
      <c r="M44" s="12"/>
      <c r="N44" s="12"/>
      <c r="O44" s="12"/>
      <c r="P44" s="12"/>
      <c r="Q44" s="12"/>
      <c r="U44" s="85"/>
      <c r="V44" s="19"/>
      <c r="W44" s="82"/>
      <c r="X44" s="82"/>
      <c r="Y44" s="82"/>
      <c r="Z44" s="82"/>
      <c r="AA44" s="19"/>
    </row>
    <row r="45" spans="1:27" ht="15" customHeight="1">
      <c r="A45" s="58"/>
      <c r="B45" s="159"/>
      <c r="C45" s="159"/>
      <c r="D45" s="159"/>
      <c r="E45" s="159"/>
      <c r="F45" s="159"/>
      <c r="G45" s="159"/>
      <c r="H45" s="159"/>
      <c r="I45" s="159"/>
      <c r="J45" s="159"/>
      <c r="K45" s="159"/>
      <c r="L45" s="19"/>
      <c r="M45" s="12"/>
      <c r="N45" s="12"/>
      <c r="O45" s="12"/>
      <c r="P45" s="12"/>
      <c r="Q45" s="12"/>
      <c r="U45" s="85"/>
      <c r="V45" s="19"/>
      <c r="W45" s="82"/>
      <c r="X45" s="82"/>
      <c r="Y45" s="82"/>
      <c r="Z45" s="82"/>
      <c r="AA45" s="19"/>
    </row>
    <row r="46" spans="1:27" ht="15" customHeight="1">
      <c r="A46" s="58"/>
      <c r="B46" s="159"/>
      <c r="C46" s="159"/>
      <c r="D46" s="159"/>
      <c r="E46" s="159"/>
      <c r="F46" s="159"/>
      <c r="G46" s="159"/>
      <c r="H46" s="159"/>
      <c r="I46" s="159"/>
      <c r="J46" s="159"/>
      <c r="K46" s="159"/>
      <c r="L46" s="19"/>
      <c r="M46" s="12"/>
      <c r="N46" s="12"/>
      <c r="O46" s="12"/>
      <c r="P46" s="12"/>
      <c r="Q46" s="12"/>
      <c r="U46" s="85"/>
      <c r="V46" s="19"/>
      <c r="W46" s="82"/>
      <c r="X46" s="82"/>
      <c r="Y46" s="82"/>
      <c r="Z46" s="82"/>
      <c r="AA46" s="19"/>
    </row>
    <row r="47" spans="1:27" ht="15" customHeight="1">
      <c r="A47" s="58"/>
      <c r="B47" s="159"/>
      <c r="C47" s="159"/>
      <c r="D47" s="159"/>
      <c r="E47" s="159"/>
      <c r="F47" s="159"/>
      <c r="G47" s="159"/>
      <c r="H47" s="159"/>
      <c r="I47" s="159"/>
      <c r="J47" s="159"/>
      <c r="K47" s="159"/>
      <c r="L47" s="19"/>
      <c r="M47" s="12"/>
      <c r="N47" s="12"/>
      <c r="O47" s="12"/>
      <c r="P47" s="12"/>
      <c r="Q47" s="12"/>
      <c r="U47" s="85"/>
      <c r="V47" s="19"/>
      <c r="W47" s="82"/>
      <c r="X47" s="82"/>
      <c r="Y47" s="82"/>
      <c r="Z47" s="82"/>
      <c r="AA47" s="19"/>
    </row>
    <row r="48" spans="1:27" ht="15" customHeight="1">
      <c r="A48" s="58"/>
      <c r="B48" s="159"/>
      <c r="C48" s="159"/>
      <c r="D48" s="159"/>
      <c r="E48" s="159"/>
      <c r="F48" s="159"/>
      <c r="G48" s="159"/>
      <c r="H48" s="159"/>
      <c r="I48" s="159"/>
      <c r="J48" s="159"/>
      <c r="K48" s="159"/>
      <c r="L48" s="19"/>
      <c r="M48" s="12"/>
      <c r="N48" s="12"/>
      <c r="O48" s="12"/>
      <c r="P48" s="12"/>
      <c r="Q48" s="12"/>
      <c r="U48" s="85"/>
      <c r="V48" s="19"/>
      <c r="W48" s="82"/>
      <c r="X48" s="82"/>
      <c r="Y48" s="82"/>
      <c r="Z48" s="82"/>
      <c r="AA48" s="19"/>
    </row>
    <row r="49" spans="1:27" ht="15" customHeight="1">
      <c r="A49" s="58"/>
      <c r="B49" s="159"/>
      <c r="C49" s="159"/>
      <c r="D49" s="159"/>
      <c r="E49" s="159"/>
      <c r="F49" s="159"/>
      <c r="G49" s="159"/>
      <c r="H49" s="159"/>
      <c r="I49" s="159"/>
      <c r="J49" s="159"/>
      <c r="K49" s="159"/>
      <c r="L49" s="19"/>
      <c r="M49" s="12"/>
      <c r="N49" s="12"/>
      <c r="O49" s="12"/>
      <c r="P49" s="12"/>
      <c r="Q49" s="12"/>
      <c r="U49" s="85"/>
      <c r="V49" s="19"/>
      <c r="W49" s="82"/>
      <c r="X49" s="82"/>
      <c r="Y49" s="82"/>
      <c r="Z49" s="82"/>
      <c r="AA49" s="19"/>
    </row>
    <row r="50" spans="1:27" ht="15" customHeight="1">
      <c r="A50" s="58"/>
      <c r="B50" s="159"/>
      <c r="C50" s="159"/>
      <c r="D50" s="159"/>
      <c r="E50" s="159"/>
      <c r="F50" s="159"/>
      <c r="G50" s="159"/>
      <c r="H50" s="159"/>
      <c r="I50" s="159"/>
      <c r="J50" s="159"/>
      <c r="K50" s="159"/>
      <c r="L50" s="19"/>
      <c r="M50" s="12"/>
      <c r="N50" s="12"/>
      <c r="O50" s="12"/>
      <c r="P50" s="12"/>
      <c r="Q50" s="12"/>
      <c r="U50" s="85"/>
      <c r="V50" s="19"/>
      <c r="W50" s="82"/>
      <c r="X50" s="82"/>
      <c r="Y50" s="82"/>
      <c r="Z50" s="82"/>
      <c r="AA50" s="19"/>
    </row>
    <row r="51" spans="1:27" ht="15" customHeight="1">
      <c r="A51" s="58"/>
      <c r="B51" s="159"/>
      <c r="C51" s="159"/>
      <c r="D51" s="159"/>
      <c r="E51" s="159"/>
      <c r="F51" s="159"/>
      <c r="G51" s="159"/>
      <c r="H51" s="159"/>
      <c r="I51" s="159"/>
      <c r="J51" s="159"/>
      <c r="K51" s="159"/>
      <c r="L51" s="19"/>
      <c r="M51" s="12"/>
      <c r="N51" s="12"/>
      <c r="O51" s="12"/>
      <c r="P51" s="12"/>
      <c r="Q51" s="12"/>
      <c r="U51" s="85"/>
      <c r="V51" s="19"/>
      <c r="W51" s="82"/>
      <c r="X51" s="82"/>
      <c r="Y51" s="82"/>
      <c r="Z51" s="82"/>
      <c r="AA51" s="19"/>
    </row>
    <row r="52" spans="1:27" ht="15" customHeight="1">
      <c r="A52" s="58"/>
      <c r="B52" s="159"/>
      <c r="C52" s="159"/>
      <c r="D52" s="159"/>
      <c r="E52" s="159"/>
      <c r="F52" s="159"/>
      <c r="G52" s="159"/>
      <c r="H52" s="159"/>
      <c r="I52" s="159"/>
      <c r="J52" s="159"/>
      <c r="K52" s="159"/>
      <c r="L52" s="19"/>
      <c r="M52" s="12"/>
      <c r="N52" s="12"/>
      <c r="O52" s="12"/>
      <c r="P52" s="12"/>
      <c r="Q52" s="12"/>
      <c r="U52" s="85"/>
      <c r="V52" s="19"/>
      <c r="W52" s="82"/>
      <c r="X52" s="82"/>
      <c r="Y52" s="82"/>
      <c r="Z52" s="82"/>
      <c r="AA52" s="19"/>
    </row>
    <row r="53" spans="1:27" ht="15" customHeight="1">
      <c r="A53" s="58"/>
      <c r="B53" s="159"/>
      <c r="C53" s="159"/>
      <c r="D53" s="159"/>
      <c r="E53" s="159"/>
      <c r="F53" s="159"/>
      <c r="G53" s="159"/>
      <c r="H53" s="159"/>
      <c r="I53" s="159"/>
      <c r="J53" s="159"/>
      <c r="K53" s="159"/>
      <c r="L53" s="19"/>
      <c r="M53" s="12"/>
      <c r="N53" s="12"/>
      <c r="O53" s="12"/>
      <c r="P53" s="12"/>
      <c r="Q53" s="12"/>
      <c r="U53" s="85"/>
      <c r="V53" s="19"/>
      <c r="W53" s="82"/>
      <c r="X53" s="82"/>
      <c r="Y53" s="82"/>
      <c r="Z53" s="82"/>
      <c r="AA53" s="19"/>
    </row>
    <row r="54" spans="1:27" ht="15" customHeight="1">
      <c r="A54" s="58"/>
      <c r="B54" s="159"/>
      <c r="C54" s="159"/>
      <c r="D54" s="159"/>
      <c r="E54" s="159"/>
      <c r="F54" s="159"/>
      <c r="G54" s="159"/>
      <c r="H54" s="159"/>
      <c r="I54" s="159"/>
      <c r="J54" s="159"/>
      <c r="K54" s="159"/>
      <c r="L54" s="19"/>
      <c r="M54" s="12"/>
      <c r="N54" s="12"/>
      <c r="O54" s="12"/>
      <c r="P54" s="12"/>
      <c r="Q54" s="12"/>
      <c r="U54" s="85"/>
      <c r="V54" s="19"/>
      <c r="W54" s="82"/>
      <c r="X54" s="82"/>
      <c r="Y54" s="82"/>
      <c r="Z54" s="82"/>
      <c r="AA54" s="19"/>
    </row>
    <row r="55" spans="1:27" ht="15" customHeight="1">
      <c r="A55" s="58"/>
      <c r="B55" s="159"/>
      <c r="C55" s="159"/>
      <c r="D55" s="159"/>
      <c r="E55" s="159"/>
      <c r="F55" s="159"/>
      <c r="G55" s="159"/>
      <c r="H55" s="159"/>
      <c r="I55" s="159"/>
      <c r="J55" s="159"/>
      <c r="K55" s="159"/>
      <c r="L55" s="19"/>
      <c r="M55" s="12"/>
      <c r="N55" s="12"/>
      <c r="O55" s="12"/>
      <c r="P55" s="12"/>
      <c r="Q55" s="12"/>
      <c r="U55" s="85"/>
      <c r="V55" s="19"/>
      <c r="W55" s="82"/>
      <c r="X55" s="82"/>
      <c r="Y55" s="82"/>
      <c r="Z55" s="82"/>
      <c r="AA55" s="19"/>
    </row>
    <row r="56" spans="1:27" ht="15" customHeight="1">
      <c r="A56" s="58"/>
      <c r="B56" s="159"/>
      <c r="C56" s="159"/>
      <c r="D56" s="159"/>
      <c r="E56" s="159"/>
      <c r="F56" s="159"/>
      <c r="G56" s="159"/>
      <c r="H56" s="159"/>
      <c r="I56" s="159"/>
      <c r="J56" s="159"/>
      <c r="K56" s="159"/>
      <c r="L56" s="19"/>
      <c r="M56" s="12"/>
      <c r="N56" s="12"/>
      <c r="O56" s="12"/>
      <c r="P56" s="12"/>
      <c r="Q56" s="12"/>
      <c r="U56" s="85"/>
      <c r="V56" s="19"/>
      <c r="W56" s="82"/>
      <c r="X56" s="82"/>
      <c r="Y56" s="82"/>
      <c r="Z56" s="82"/>
      <c r="AA56" s="19"/>
    </row>
    <row r="57" spans="1:27" ht="15" customHeight="1">
      <c r="A57" s="58"/>
      <c r="B57" s="159"/>
      <c r="C57" s="159"/>
      <c r="D57" s="159"/>
      <c r="E57" s="159"/>
      <c r="F57" s="159"/>
      <c r="G57" s="159"/>
      <c r="H57" s="159"/>
      <c r="I57" s="159"/>
      <c r="J57" s="159"/>
      <c r="K57" s="159"/>
      <c r="L57" s="19"/>
      <c r="M57" s="12"/>
      <c r="N57" s="12"/>
      <c r="O57" s="12"/>
      <c r="P57" s="12"/>
      <c r="Q57" s="12"/>
      <c r="U57" s="85"/>
      <c r="V57" s="19"/>
      <c r="W57" s="82"/>
      <c r="X57" s="82"/>
      <c r="Y57" s="82"/>
      <c r="Z57" s="82"/>
      <c r="AA57" s="19"/>
    </row>
    <row r="58" spans="1:27" ht="15" customHeight="1">
      <c r="A58" s="58"/>
      <c r="B58" s="158" t="s">
        <v>269</v>
      </c>
      <c r="C58" s="158"/>
      <c r="D58" s="158"/>
      <c r="E58" s="158"/>
      <c r="F58" s="158"/>
      <c r="G58" s="158"/>
      <c r="H58" s="158"/>
      <c r="I58" s="98"/>
      <c r="J58" s="98"/>
      <c r="K58" s="98"/>
      <c r="L58" s="19"/>
      <c r="M58" s="12"/>
      <c r="N58" s="12"/>
      <c r="O58" s="12"/>
      <c r="P58" s="12"/>
      <c r="Q58" s="12"/>
      <c r="U58" s="85"/>
      <c r="V58" s="19"/>
      <c r="W58" s="82"/>
      <c r="X58" s="82"/>
      <c r="Y58" s="82"/>
      <c r="Z58" s="82"/>
      <c r="AA58" s="19"/>
    </row>
    <row r="59" spans="1:27" ht="57.75" customHeight="1">
      <c r="A59" s="58"/>
      <c r="B59" s="6" t="s">
        <v>2</v>
      </c>
      <c r="C59" s="47" t="s">
        <v>255</v>
      </c>
      <c r="D59" s="47" t="s">
        <v>256</v>
      </c>
      <c r="E59" s="47" t="s">
        <v>257</v>
      </c>
      <c r="F59" s="47" t="s">
        <v>259</v>
      </c>
      <c r="G59" s="47" t="s">
        <v>258</v>
      </c>
      <c r="H59" s="47" t="s">
        <v>260</v>
      </c>
      <c r="I59" s="98"/>
      <c r="J59" s="98"/>
      <c r="K59" s="98"/>
      <c r="L59" s="19"/>
      <c r="M59" s="12"/>
      <c r="N59" s="12"/>
      <c r="O59" s="12"/>
      <c r="P59" s="12"/>
      <c r="Q59" s="12"/>
      <c r="U59" s="85"/>
      <c r="V59" s="19"/>
      <c r="W59" s="82"/>
      <c r="X59" s="82"/>
      <c r="Y59" s="82"/>
      <c r="Z59" s="82"/>
      <c r="AA59" s="19"/>
    </row>
    <row r="60" spans="1:27" ht="15" customHeight="1">
      <c r="A60" s="58"/>
      <c r="B60" s="6" t="s">
        <v>252</v>
      </c>
      <c r="C60" s="6">
        <v>55</v>
      </c>
      <c r="D60" s="6">
        <v>60</v>
      </c>
      <c r="E60" s="6">
        <v>65</v>
      </c>
      <c r="F60" s="6">
        <v>65</v>
      </c>
      <c r="G60" s="6">
        <v>65</v>
      </c>
      <c r="H60" s="6">
        <v>70</v>
      </c>
      <c r="I60" s="98"/>
      <c r="J60" s="98"/>
      <c r="K60" s="98"/>
      <c r="L60" s="19"/>
      <c r="M60" s="12"/>
      <c r="N60" s="12"/>
      <c r="O60" s="12"/>
      <c r="P60" s="12"/>
      <c r="Q60" s="12"/>
      <c r="U60" s="85"/>
      <c r="V60" s="19"/>
      <c r="W60" s="82"/>
      <c r="X60" s="82"/>
      <c r="Y60" s="82"/>
      <c r="Z60" s="82"/>
      <c r="AA60" s="19"/>
    </row>
    <row r="61" spans="1:27" ht="15" customHeight="1">
      <c r="A61" s="58"/>
      <c r="B61" s="6" t="s">
        <v>253</v>
      </c>
      <c r="C61" s="6">
        <v>40</v>
      </c>
      <c r="D61" s="6">
        <v>45</v>
      </c>
      <c r="E61" s="6">
        <v>50</v>
      </c>
      <c r="F61" s="6">
        <v>55</v>
      </c>
      <c r="G61" s="6">
        <v>60</v>
      </c>
      <c r="H61" s="6">
        <v>65</v>
      </c>
      <c r="I61" s="98"/>
      <c r="J61" s="98"/>
      <c r="K61" s="98"/>
      <c r="L61" s="19"/>
      <c r="M61" s="12"/>
      <c r="N61" s="12"/>
      <c r="O61" s="12"/>
      <c r="P61" s="12"/>
      <c r="Q61" s="12"/>
      <c r="U61" s="85"/>
      <c r="V61" s="19"/>
      <c r="W61" s="82"/>
      <c r="X61" s="82"/>
      <c r="Y61" s="82"/>
      <c r="Z61" s="82"/>
      <c r="AA61" s="19"/>
    </row>
    <row r="62" spans="1:27" ht="15" customHeight="1">
      <c r="A62" s="58"/>
      <c r="B62" s="6" t="s">
        <v>254</v>
      </c>
      <c r="C62" s="6">
        <v>55</v>
      </c>
      <c r="D62" s="6">
        <v>60</v>
      </c>
      <c r="E62" s="6">
        <v>60</v>
      </c>
      <c r="F62" s="6">
        <v>65</v>
      </c>
      <c r="G62" s="6">
        <v>65</v>
      </c>
      <c r="H62" s="6">
        <v>70</v>
      </c>
      <c r="I62" s="98"/>
      <c r="J62" s="98"/>
      <c r="K62" s="98"/>
      <c r="L62" s="19"/>
      <c r="M62" s="12"/>
      <c r="N62" s="12"/>
      <c r="O62" s="12"/>
      <c r="P62" s="12"/>
      <c r="Q62" s="12"/>
      <c r="U62" s="85"/>
      <c r="V62" s="19"/>
      <c r="W62" s="82"/>
      <c r="X62" s="82"/>
      <c r="Y62" s="82"/>
      <c r="Z62" s="82"/>
      <c r="AA62" s="19"/>
    </row>
    <row r="63" spans="1:27" ht="15" customHeight="1">
      <c r="A63" s="58"/>
      <c r="B63" s="58"/>
      <c r="C63" s="48"/>
      <c r="D63" s="19"/>
      <c r="E63" s="19"/>
      <c r="F63" s="59"/>
      <c r="G63" s="19"/>
      <c r="H63" s="19"/>
      <c r="I63" s="19"/>
      <c r="J63" s="19"/>
      <c r="K63" s="19"/>
      <c r="L63" s="19"/>
      <c r="M63" s="12"/>
      <c r="N63" s="12"/>
      <c r="O63" s="12"/>
      <c r="P63" s="12"/>
      <c r="Q63" s="12"/>
      <c r="U63" s="85"/>
      <c r="V63" s="19"/>
      <c r="W63" s="82"/>
      <c r="X63" s="82"/>
      <c r="Y63" s="82"/>
      <c r="Z63" s="82"/>
      <c r="AA63" s="19"/>
    </row>
    <row r="64" spans="1:27" ht="15" customHeight="1">
      <c r="A64" s="58"/>
      <c r="B64" s="58"/>
      <c r="C64" s="48"/>
      <c r="D64" s="19"/>
      <c r="E64" s="19"/>
      <c r="F64" s="59"/>
      <c r="G64" s="19"/>
      <c r="H64" s="19"/>
      <c r="I64" s="19"/>
      <c r="J64" s="19"/>
      <c r="K64" s="19"/>
      <c r="L64" s="19"/>
      <c r="M64" s="12"/>
      <c r="N64" s="12"/>
      <c r="O64" s="12"/>
      <c r="P64" s="12"/>
      <c r="Q64" s="12"/>
      <c r="U64" s="85"/>
      <c r="V64" s="19"/>
      <c r="W64" s="82"/>
      <c r="X64" s="82"/>
      <c r="Y64" s="82"/>
      <c r="Z64" s="82"/>
      <c r="AA64" s="19"/>
    </row>
    <row r="65" spans="1:27" ht="15" customHeight="1">
      <c r="A65" s="110" t="s">
        <v>274</v>
      </c>
      <c r="B65" s="110"/>
      <c r="C65" s="110"/>
      <c r="D65" s="110"/>
      <c r="E65" s="110"/>
      <c r="F65" s="110"/>
      <c r="G65" s="110"/>
      <c r="H65" s="110"/>
      <c r="I65" s="110"/>
      <c r="J65" s="110"/>
      <c r="K65" s="110"/>
      <c r="L65" s="110"/>
      <c r="M65" s="110"/>
      <c r="N65" s="110"/>
      <c r="O65" s="12"/>
      <c r="P65" s="12"/>
      <c r="Q65" s="12"/>
      <c r="U65" s="85"/>
      <c r="V65" s="19"/>
      <c r="W65" s="19"/>
      <c r="X65" s="19"/>
      <c r="Y65" s="19"/>
      <c r="Z65" s="19"/>
      <c r="AA65" s="19"/>
    </row>
    <row r="66" spans="1:21" ht="50.25" customHeight="1">
      <c r="A66" s="76"/>
      <c r="B66" s="77" t="s">
        <v>230</v>
      </c>
      <c r="C66" s="78" t="s">
        <v>231</v>
      </c>
      <c r="D66" s="78" t="s">
        <v>232</v>
      </c>
      <c r="E66" s="78" t="s">
        <v>234</v>
      </c>
      <c r="F66" s="79" t="s">
        <v>235</v>
      </c>
      <c r="G66" s="78" t="s">
        <v>236</v>
      </c>
      <c r="H66" s="78" t="s">
        <v>237</v>
      </c>
      <c r="I66" s="78" t="s">
        <v>241</v>
      </c>
      <c r="J66" s="77" t="s">
        <v>238</v>
      </c>
      <c r="K66" s="78" t="s">
        <v>239</v>
      </c>
      <c r="L66" s="78" t="s">
        <v>243</v>
      </c>
      <c r="M66" s="78" t="s">
        <v>233</v>
      </c>
      <c r="N66" s="87" t="s">
        <v>245</v>
      </c>
      <c r="O66" s="12"/>
      <c r="P66" s="12"/>
      <c r="Q66" s="12"/>
      <c r="U66" s="22"/>
    </row>
    <row r="67" spans="1:21" ht="39" customHeight="1">
      <c r="A67" s="72" t="s">
        <v>250</v>
      </c>
      <c r="B67" s="73">
        <v>1</v>
      </c>
      <c r="C67" s="73">
        <v>1</v>
      </c>
      <c r="D67" s="4">
        <v>19</v>
      </c>
      <c r="E67" s="4">
        <v>19</v>
      </c>
      <c r="F67" s="54">
        <v>15</v>
      </c>
      <c r="G67" s="4">
        <v>30</v>
      </c>
      <c r="H67" s="4">
        <v>15</v>
      </c>
      <c r="I67" s="4">
        <v>4</v>
      </c>
      <c r="J67" s="4">
        <v>10</v>
      </c>
      <c r="K67" s="4">
        <v>15</v>
      </c>
      <c r="L67" s="4">
        <v>6</v>
      </c>
      <c r="M67" s="4">
        <v>10</v>
      </c>
      <c r="N67" s="88">
        <f>N69/0.86</f>
        <v>0.09212855845014568</v>
      </c>
      <c r="O67" s="12"/>
      <c r="P67" s="12"/>
      <c r="Q67" s="12"/>
      <c r="U67" s="22"/>
    </row>
    <row r="68" spans="1:21" ht="47.25" customHeight="1">
      <c r="A68" s="69" t="s">
        <v>242</v>
      </c>
      <c r="B68" s="80">
        <v>0.13</v>
      </c>
      <c r="C68" s="80">
        <v>0.04</v>
      </c>
      <c r="D68" s="26">
        <v>0.45</v>
      </c>
      <c r="E68" s="26">
        <v>0.21</v>
      </c>
      <c r="F68" s="81">
        <v>0.15</v>
      </c>
      <c r="G68" s="26">
        <v>0.72</v>
      </c>
      <c r="H68" s="26">
        <v>1.4</v>
      </c>
      <c r="I68" s="26">
        <v>0.87</v>
      </c>
      <c r="J68" s="26">
        <v>0.35</v>
      </c>
      <c r="K68" s="26">
        <v>0.034</v>
      </c>
      <c r="L68" s="26">
        <v>0.03</v>
      </c>
      <c r="M68" s="26">
        <v>0.035</v>
      </c>
      <c r="N68" s="87" t="s">
        <v>244</v>
      </c>
      <c r="O68" s="12"/>
      <c r="P68" s="12"/>
      <c r="Q68" s="12"/>
      <c r="U68" s="22"/>
    </row>
    <row r="69" spans="1:21" ht="47.25" customHeight="1">
      <c r="A69" s="74" t="s">
        <v>240</v>
      </c>
      <c r="B69" s="75">
        <f>B67*B68</f>
        <v>0.13</v>
      </c>
      <c r="C69" s="75">
        <f>C67*C68</f>
        <v>0.04</v>
      </c>
      <c r="D69" s="7">
        <f aca="true" t="shared" si="4" ref="D69:M69">(D67/100)/D68</f>
        <v>0.4222222222222222</v>
      </c>
      <c r="E69" s="7">
        <f t="shared" si="4"/>
        <v>0.9047619047619048</v>
      </c>
      <c r="F69" s="7">
        <f t="shared" si="4"/>
        <v>1</v>
      </c>
      <c r="G69" s="7">
        <f t="shared" si="4"/>
        <v>0.4166666666666667</v>
      </c>
      <c r="H69" s="7">
        <f t="shared" si="4"/>
        <v>0.10714285714285715</v>
      </c>
      <c r="I69" s="7">
        <f t="shared" si="4"/>
        <v>0.04597701149425287</v>
      </c>
      <c r="J69" s="7">
        <f t="shared" si="4"/>
        <v>0.28571428571428575</v>
      </c>
      <c r="K69" s="7">
        <f t="shared" si="4"/>
        <v>4.411764705882352</v>
      </c>
      <c r="L69" s="7">
        <f t="shared" si="4"/>
        <v>2</v>
      </c>
      <c r="M69" s="7">
        <f t="shared" si="4"/>
        <v>2.857142857142857</v>
      </c>
      <c r="N69" s="88">
        <f>1/(B69+C69+D69+E69+F69+G69+H69+I69+J69+K69+L69+M69)</f>
        <v>0.07923056026712529</v>
      </c>
      <c r="O69" s="12"/>
      <c r="P69" s="12"/>
      <c r="Q69" s="12"/>
      <c r="U69" s="22"/>
    </row>
    <row r="70" spans="1:21" ht="49.5" customHeight="1">
      <c r="A70" s="111" t="s">
        <v>262</v>
      </c>
      <c r="B70" s="112"/>
      <c r="C70" s="112"/>
      <c r="D70" s="112"/>
      <c r="E70" s="112"/>
      <c r="F70" s="112"/>
      <c r="G70" s="112"/>
      <c r="H70" s="112"/>
      <c r="I70" s="112"/>
      <c r="J70" s="112"/>
      <c r="K70" s="112"/>
      <c r="L70" s="112"/>
      <c r="M70" s="112"/>
      <c r="N70" s="112"/>
      <c r="O70" s="12"/>
      <c r="P70" s="12"/>
      <c r="Q70" s="12"/>
      <c r="U70" s="22"/>
    </row>
    <row r="71" spans="1:21" ht="15" customHeight="1">
      <c r="A71" s="58"/>
      <c r="B71" s="58"/>
      <c r="C71" s="48"/>
      <c r="D71" s="19"/>
      <c r="E71" s="19"/>
      <c r="F71" s="59"/>
      <c r="G71" s="19"/>
      <c r="H71" s="19"/>
      <c r="I71" s="19"/>
      <c r="J71" s="19"/>
      <c r="K71" s="19"/>
      <c r="L71" s="19"/>
      <c r="M71" s="12"/>
      <c r="N71" s="12"/>
      <c r="O71" s="12"/>
      <c r="P71" s="12"/>
      <c r="Q71" s="12"/>
      <c r="U71" s="22"/>
    </row>
    <row r="72" spans="1:21" ht="15" customHeight="1">
      <c r="A72" s="58"/>
      <c r="B72" s="58"/>
      <c r="C72" s="48"/>
      <c r="D72" s="19"/>
      <c r="E72" s="19"/>
      <c r="F72" s="59"/>
      <c r="G72" s="19"/>
      <c r="H72" s="19"/>
      <c r="I72" s="19"/>
      <c r="J72" s="19"/>
      <c r="K72" s="19"/>
      <c r="L72" s="19"/>
      <c r="M72" s="12"/>
      <c r="N72" s="12"/>
      <c r="O72" s="12"/>
      <c r="P72" s="12"/>
      <c r="Q72" s="12"/>
      <c r="U72" s="22"/>
    </row>
    <row r="73" spans="1:21" ht="15" customHeight="1">
      <c r="A73" s="58"/>
      <c r="B73" s="58"/>
      <c r="C73" s="48"/>
      <c r="D73" s="19"/>
      <c r="E73" s="19"/>
      <c r="F73" s="59"/>
      <c r="G73" s="19"/>
      <c r="H73" s="19"/>
      <c r="I73" s="19"/>
      <c r="J73" s="19"/>
      <c r="K73" s="19"/>
      <c r="L73" s="19"/>
      <c r="M73" s="12"/>
      <c r="N73" s="12"/>
      <c r="O73" s="12"/>
      <c r="P73" s="12"/>
      <c r="Q73" s="12"/>
      <c r="U73" s="22"/>
    </row>
    <row r="74" spans="1:21" ht="15" customHeight="1">
      <c r="A74" s="58"/>
      <c r="B74" s="58"/>
      <c r="C74" s="48"/>
      <c r="D74" s="19"/>
      <c r="E74" s="19"/>
      <c r="F74" s="59"/>
      <c r="G74" s="19"/>
      <c r="H74" s="19"/>
      <c r="I74" s="19"/>
      <c r="J74" s="19"/>
      <c r="K74" s="19"/>
      <c r="L74" s="19"/>
      <c r="M74" s="12"/>
      <c r="N74" s="12"/>
      <c r="O74" s="12"/>
      <c r="P74" s="12"/>
      <c r="Q74" s="12"/>
      <c r="U74" s="22"/>
    </row>
    <row r="75" spans="1:21" ht="15" customHeight="1">
      <c r="A75" s="58"/>
      <c r="B75" s="58"/>
      <c r="C75" s="48"/>
      <c r="D75" s="19"/>
      <c r="E75" s="19"/>
      <c r="F75" s="59"/>
      <c r="G75" s="19"/>
      <c r="H75" s="19"/>
      <c r="I75" s="19"/>
      <c r="J75" s="19"/>
      <c r="K75" s="19"/>
      <c r="L75" s="19"/>
      <c r="M75" s="12"/>
      <c r="N75" s="12"/>
      <c r="O75" s="12"/>
      <c r="P75" s="12"/>
      <c r="Q75" s="12"/>
      <c r="U75" s="22"/>
    </row>
    <row r="76" spans="1:21" ht="15" customHeight="1">
      <c r="A76" s="58"/>
      <c r="B76" s="58"/>
      <c r="C76" s="48"/>
      <c r="D76" s="19"/>
      <c r="E76" s="19"/>
      <c r="F76" s="59"/>
      <c r="G76" s="19"/>
      <c r="H76" s="19"/>
      <c r="I76" s="19"/>
      <c r="J76" s="19"/>
      <c r="K76" s="19"/>
      <c r="L76" s="19"/>
      <c r="M76" s="12"/>
      <c r="N76" s="12"/>
      <c r="O76" s="12"/>
      <c r="P76" s="12"/>
      <c r="Q76" s="12"/>
      <c r="U76" s="22"/>
    </row>
    <row r="77" spans="1:21" ht="15" customHeight="1">
      <c r="A77" s="58"/>
      <c r="B77" s="58"/>
      <c r="C77" s="48"/>
      <c r="D77" s="19"/>
      <c r="E77" s="19"/>
      <c r="F77" s="59"/>
      <c r="G77" s="19"/>
      <c r="H77" s="19"/>
      <c r="I77" s="19"/>
      <c r="J77" s="19"/>
      <c r="K77" s="19"/>
      <c r="L77" s="19"/>
      <c r="M77" s="12"/>
      <c r="N77" s="12"/>
      <c r="O77" s="12"/>
      <c r="P77" s="12"/>
      <c r="Q77" s="12"/>
      <c r="U77" s="22"/>
    </row>
    <row r="78" spans="1:21" ht="15" customHeight="1">
      <c r="A78" s="58"/>
      <c r="B78" s="58"/>
      <c r="C78" s="48"/>
      <c r="D78" s="19"/>
      <c r="E78" s="19"/>
      <c r="F78" s="59"/>
      <c r="G78" s="19"/>
      <c r="H78" s="19"/>
      <c r="I78" s="19"/>
      <c r="J78" s="19"/>
      <c r="K78" s="19"/>
      <c r="L78" s="19"/>
      <c r="M78" s="12"/>
      <c r="N78" s="12"/>
      <c r="O78" s="12"/>
      <c r="P78" s="12"/>
      <c r="Q78" s="12"/>
      <c r="U78" s="22"/>
    </row>
    <row r="79" spans="1:21" ht="15" customHeight="1">
      <c r="A79" s="58"/>
      <c r="B79" s="58"/>
      <c r="C79" s="48"/>
      <c r="D79" s="19"/>
      <c r="E79" s="19"/>
      <c r="F79" s="59"/>
      <c r="G79" s="19"/>
      <c r="H79" s="19"/>
      <c r="I79" s="19"/>
      <c r="J79" s="19"/>
      <c r="K79" s="19"/>
      <c r="L79" s="19"/>
      <c r="M79" s="12"/>
      <c r="N79" s="12"/>
      <c r="O79" s="12"/>
      <c r="P79" s="12"/>
      <c r="Q79" s="12"/>
      <c r="U79" s="22"/>
    </row>
    <row r="80" spans="1:21" ht="15" customHeight="1">
      <c r="A80" s="58"/>
      <c r="B80" s="58"/>
      <c r="C80" s="48"/>
      <c r="D80" s="19"/>
      <c r="E80" s="19"/>
      <c r="F80" s="59"/>
      <c r="G80" s="19"/>
      <c r="H80" s="19"/>
      <c r="I80" s="19"/>
      <c r="J80" s="19"/>
      <c r="K80" s="19"/>
      <c r="L80" s="19"/>
      <c r="M80" s="12"/>
      <c r="N80" s="12"/>
      <c r="O80" s="12"/>
      <c r="P80" s="12"/>
      <c r="Q80" s="12"/>
      <c r="U80" s="22"/>
    </row>
    <row r="81" spans="1:21" ht="15" customHeight="1">
      <c r="A81" s="58"/>
      <c r="B81" s="58"/>
      <c r="C81" s="48"/>
      <c r="D81" s="19"/>
      <c r="E81" s="19"/>
      <c r="F81" s="59"/>
      <c r="G81" s="19"/>
      <c r="H81" s="19"/>
      <c r="I81" s="19"/>
      <c r="J81" s="19"/>
      <c r="K81" s="19"/>
      <c r="L81" s="19"/>
      <c r="M81" s="12"/>
      <c r="N81" s="12"/>
      <c r="O81" s="12"/>
      <c r="P81" s="12"/>
      <c r="Q81" s="12"/>
      <c r="U81" s="22"/>
    </row>
    <row r="82" spans="1:21" ht="15" customHeight="1">
      <c r="A82" s="58"/>
      <c r="B82" s="58"/>
      <c r="C82" s="48"/>
      <c r="D82" s="19"/>
      <c r="E82" s="19"/>
      <c r="F82" s="59"/>
      <c r="G82" s="19"/>
      <c r="H82" s="19"/>
      <c r="I82" s="19"/>
      <c r="J82" s="19"/>
      <c r="K82" s="19"/>
      <c r="L82" s="19"/>
      <c r="M82" s="12"/>
      <c r="N82" s="12"/>
      <c r="O82" s="12"/>
      <c r="P82" s="12"/>
      <c r="Q82" s="12"/>
      <c r="U82" s="22"/>
    </row>
    <row r="83" spans="1:21" ht="15" customHeight="1">
      <c r="A83" s="58"/>
      <c r="B83" s="58"/>
      <c r="C83" s="48"/>
      <c r="D83" s="19"/>
      <c r="E83" s="19"/>
      <c r="F83" s="59"/>
      <c r="G83" s="19"/>
      <c r="H83" s="19"/>
      <c r="I83" s="19"/>
      <c r="J83" s="19"/>
      <c r="K83" s="19"/>
      <c r="L83" s="19"/>
      <c r="M83" s="12"/>
      <c r="N83" s="12"/>
      <c r="O83" s="12"/>
      <c r="P83" s="12"/>
      <c r="Q83" s="12"/>
      <c r="U83" s="22"/>
    </row>
    <row r="84" spans="1:21" ht="15" customHeight="1">
      <c r="A84" s="58"/>
      <c r="B84" s="58"/>
      <c r="C84" s="48"/>
      <c r="D84" s="19"/>
      <c r="E84" s="19"/>
      <c r="F84" s="59"/>
      <c r="G84" s="19"/>
      <c r="H84" s="19"/>
      <c r="I84" s="19"/>
      <c r="J84" s="19"/>
      <c r="K84" s="19"/>
      <c r="L84" s="19"/>
      <c r="M84" s="12"/>
      <c r="N84" s="12"/>
      <c r="O84" s="12"/>
      <c r="P84" s="12"/>
      <c r="Q84" s="12"/>
      <c r="U84" s="22"/>
    </row>
    <row r="85" spans="1:21" ht="15" customHeight="1">
      <c r="A85" s="58"/>
      <c r="B85" s="58"/>
      <c r="C85" s="48"/>
      <c r="D85" s="19"/>
      <c r="E85" s="19"/>
      <c r="F85" s="59"/>
      <c r="G85" s="19"/>
      <c r="H85" s="19"/>
      <c r="I85" s="19"/>
      <c r="J85" s="19"/>
      <c r="K85" s="19"/>
      <c r="L85" s="19"/>
      <c r="M85" s="12"/>
      <c r="N85" s="12"/>
      <c r="O85" s="12"/>
      <c r="P85" s="12"/>
      <c r="Q85" s="12"/>
      <c r="U85" s="22"/>
    </row>
    <row r="86" spans="1:21" ht="15" customHeight="1">
      <c r="A86" s="58"/>
      <c r="B86" s="58"/>
      <c r="C86" s="48"/>
      <c r="D86" s="19"/>
      <c r="E86" s="19"/>
      <c r="F86" s="59"/>
      <c r="G86" s="19"/>
      <c r="H86" s="19"/>
      <c r="I86" s="19"/>
      <c r="J86" s="19"/>
      <c r="K86" s="19"/>
      <c r="L86" s="19"/>
      <c r="M86" s="12"/>
      <c r="N86" s="12"/>
      <c r="O86" s="12"/>
      <c r="P86" s="12"/>
      <c r="Q86" s="12"/>
      <c r="U86" s="22"/>
    </row>
    <row r="87" spans="1:21" ht="15" customHeight="1">
      <c r="A87" s="58"/>
      <c r="B87" s="58"/>
      <c r="C87" s="48"/>
      <c r="D87" s="19"/>
      <c r="E87" s="19"/>
      <c r="F87" s="59"/>
      <c r="G87" s="19"/>
      <c r="H87" s="19"/>
      <c r="I87" s="19"/>
      <c r="J87" s="19"/>
      <c r="K87" s="19"/>
      <c r="L87" s="19"/>
      <c r="M87" s="12"/>
      <c r="N87" s="12"/>
      <c r="O87" s="12"/>
      <c r="P87" s="12"/>
      <c r="Q87" s="12"/>
      <c r="U87" s="22"/>
    </row>
    <row r="88" spans="1:21" ht="15" customHeight="1">
      <c r="A88" s="58"/>
      <c r="B88" s="58"/>
      <c r="C88" s="48"/>
      <c r="D88" s="19"/>
      <c r="E88" s="19"/>
      <c r="F88" s="59"/>
      <c r="G88" s="19"/>
      <c r="H88" s="19"/>
      <c r="I88" s="19"/>
      <c r="J88" s="19"/>
      <c r="K88" s="19"/>
      <c r="L88" s="19"/>
      <c r="M88" s="12"/>
      <c r="N88" s="12"/>
      <c r="O88" s="12"/>
      <c r="P88" s="12"/>
      <c r="Q88" s="12"/>
      <c r="U88" s="22"/>
    </row>
    <row r="89" spans="1:21" ht="15" customHeight="1">
      <c r="A89" s="58"/>
      <c r="B89" s="58"/>
      <c r="C89" s="48"/>
      <c r="D89" s="19"/>
      <c r="E89" s="19"/>
      <c r="F89" s="59"/>
      <c r="G89" s="19"/>
      <c r="H89" s="19"/>
      <c r="I89" s="19"/>
      <c r="J89" s="19"/>
      <c r="K89" s="19"/>
      <c r="L89" s="19"/>
      <c r="M89" s="12"/>
      <c r="N89" s="12"/>
      <c r="O89" s="12"/>
      <c r="P89" s="12"/>
      <c r="Q89" s="12"/>
      <c r="U89" s="22"/>
    </row>
    <row r="90" spans="1:21" ht="15" customHeight="1">
      <c r="A90" s="58"/>
      <c r="B90" s="58"/>
      <c r="C90" s="48"/>
      <c r="D90" s="19"/>
      <c r="E90" s="19"/>
      <c r="F90" s="59"/>
      <c r="G90" s="19"/>
      <c r="H90" s="19"/>
      <c r="I90" s="19"/>
      <c r="J90" s="19"/>
      <c r="K90" s="19"/>
      <c r="L90" s="19"/>
      <c r="M90" s="12"/>
      <c r="N90" s="12"/>
      <c r="O90" s="12"/>
      <c r="P90" s="12"/>
      <c r="Q90" s="12"/>
      <c r="U90" s="22"/>
    </row>
    <row r="91" spans="1:21" ht="15" customHeight="1">
      <c r="A91" s="58"/>
      <c r="B91" s="58"/>
      <c r="C91" s="48"/>
      <c r="D91" s="19"/>
      <c r="E91" s="19"/>
      <c r="F91" s="59"/>
      <c r="G91" s="19"/>
      <c r="H91" s="19"/>
      <c r="I91" s="19"/>
      <c r="J91" s="19"/>
      <c r="K91" s="19"/>
      <c r="L91" s="19"/>
      <c r="M91" s="12"/>
      <c r="N91" s="12"/>
      <c r="O91" s="12"/>
      <c r="P91" s="12"/>
      <c r="Q91" s="12"/>
      <c r="U91" s="22"/>
    </row>
    <row r="92" spans="1:21" ht="15" customHeight="1">
      <c r="A92" s="58"/>
      <c r="B92" s="58"/>
      <c r="C92" s="48"/>
      <c r="D92" s="19"/>
      <c r="E92" s="19"/>
      <c r="F92" s="59"/>
      <c r="G92" s="19"/>
      <c r="H92" s="19"/>
      <c r="I92" s="19"/>
      <c r="J92" s="19"/>
      <c r="K92" s="19"/>
      <c r="L92" s="19"/>
      <c r="M92" s="12"/>
      <c r="N92" s="12"/>
      <c r="O92" s="12"/>
      <c r="P92" s="12"/>
      <c r="Q92" s="12"/>
      <c r="U92" s="22"/>
    </row>
    <row r="93" spans="1:21" ht="15" customHeight="1">
      <c r="A93" s="58"/>
      <c r="B93" s="58"/>
      <c r="C93" s="48"/>
      <c r="D93" s="19"/>
      <c r="E93" s="19"/>
      <c r="F93" s="59"/>
      <c r="G93" s="19"/>
      <c r="H93" s="19"/>
      <c r="I93" s="19"/>
      <c r="J93" s="19"/>
      <c r="K93" s="19"/>
      <c r="L93" s="19"/>
      <c r="M93" s="12"/>
      <c r="N93" s="12"/>
      <c r="O93" s="12"/>
      <c r="P93" s="12"/>
      <c r="Q93" s="12"/>
      <c r="U93" s="22"/>
    </row>
    <row r="94" spans="1:21" ht="15" customHeight="1">
      <c r="A94" s="58"/>
      <c r="B94" s="58"/>
      <c r="C94" s="48"/>
      <c r="D94" s="19"/>
      <c r="E94" s="19"/>
      <c r="F94" s="59"/>
      <c r="G94" s="19"/>
      <c r="H94" s="19"/>
      <c r="I94" s="19"/>
      <c r="J94" s="19"/>
      <c r="K94" s="19"/>
      <c r="L94" s="19"/>
      <c r="M94" s="12"/>
      <c r="N94" s="12"/>
      <c r="O94" s="12"/>
      <c r="P94" s="12"/>
      <c r="Q94" s="12"/>
      <c r="U94" s="22"/>
    </row>
    <row r="95" spans="1:21" ht="15" customHeight="1">
      <c r="A95" s="58"/>
      <c r="B95" s="58"/>
      <c r="C95" s="48"/>
      <c r="D95" s="19"/>
      <c r="E95" s="19"/>
      <c r="F95" s="59"/>
      <c r="G95" s="19"/>
      <c r="H95" s="19"/>
      <c r="I95" s="19"/>
      <c r="J95" s="19"/>
      <c r="K95" s="19"/>
      <c r="L95" s="19"/>
      <c r="M95" s="12"/>
      <c r="N95" s="12"/>
      <c r="O95" s="12"/>
      <c r="P95" s="12"/>
      <c r="Q95" s="12"/>
      <c r="U95" s="22"/>
    </row>
    <row r="96" spans="1:21" ht="15" customHeight="1">
      <c r="A96" s="58"/>
      <c r="B96" s="58"/>
      <c r="C96" s="48"/>
      <c r="D96" s="19"/>
      <c r="E96" s="19"/>
      <c r="F96" s="59"/>
      <c r="G96" s="19"/>
      <c r="H96" s="19"/>
      <c r="I96" s="19"/>
      <c r="J96" s="19"/>
      <c r="K96" s="19"/>
      <c r="L96" s="19"/>
      <c r="M96" s="12"/>
      <c r="N96" s="12"/>
      <c r="O96" s="12"/>
      <c r="P96" s="12"/>
      <c r="Q96" s="12"/>
      <c r="U96" s="22"/>
    </row>
    <row r="97" spans="1:21" ht="15" customHeight="1">
      <c r="A97" s="58"/>
      <c r="B97" s="58"/>
      <c r="C97" s="48"/>
      <c r="D97" s="19"/>
      <c r="E97" s="19"/>
      <c r="F97" s="59"/>
      <c r="G97" s="19"/>
      <c r="H97" s="19"/>
      <c r="I97" s="19"/>
      <c r="J97" s="19"/>
      <c r="K97" s="19"/>
      <c r="L97" s="19"/>
      <c r="M97" s="12"/>
      <c r="N97" s="12"/>
      <c r="O97" s="12"/>
      <c r="P97" s="12"/>
      <c r="Q97" s="12"/>
      <c r="U97" s="22"/>
    </row>
    <row r="98" spans="1:21" ht="15" customHeight="1">
      <c r="A98" s="58"/>
      <c r="B98" s="58"/>
      <c r="C98" s="48"/>
      <c r="D98" s="19"/>
      <c r="E98" s="19"/>
      <c r="F98" s="59"/>
      <c r="G98" s="19"/>
      <c r="H98" s="19"/>
      <c r="I98" s="19"/>
      <c r="J98" s="19"/>
      <c r="K98" s="19"/>
      <c r="L98" s="19"/>
      <c r="M98" s="12"/>
      <c r="N98" s="12"/>
      <c r="O98" s="12"/>
      <c r="P98" s="12"/>
      <c r="Q98" s="12"/>
      <c r="U98" s="22"/>
    </row>
    <row r="99" spans="1:21" ht="15" customHeight="1">
      <c r="A99" s="58"/>
      <c r="B99" s="58"/>
      <c r="C99" s="48"/>
      <c r="D99" s="19"/>
      <c r="E99" s="19"/>
      <c r="F99" s="59"/>
      <c r="G99" s="19"/>
      <c r="H99" s="19"/>
      <c r="I99" s="19"/>
      <c r="J99" s="19"/>
      <c r="K99" s="19"/>
      <c r="L99" s="19"/>
      <c r="M99" s="12"/>
      <c r="N99" s="12"/>
      <c r="O99" s="12"/>
      <c r="P99" s="12"/>
      <c r="Q99" s="12"/>
      <c r="U99" s="22"/>
    </row>
    <row r="100" spans="1:21" ht="15" customHeight="1">
      <c r="A100" s="58"/>
      <c r="B100" s="58"/>
      <c r="C100" s="48"/>
      <c r="D100" s="19"/>
      <c r="E100" s="19"/>
      <c r="F100" s="59"/>
      <c r="G100" s="19"/>
      <c r="H100" s="19"/>
      <c r="I100" s="19"/>
      <c r="J100" s="19"/>
      <c r="K100" s="19"/>
      <c r="L100" s="19"/>
      <c r="M100" s="12"/>
      <c r="N100" s="12"/>
      <c r="O100" s="12"/>
      <c r="P100" s="12"/>
      <c r="Q100" s="12"/>
      <c r="U100" s="22"/>
    </row>
    <row r="101" spans="1:21" ht="15" customHeight="1">
      <c r="A101" s="58"/>
      <c r="B101" s="58"/>
      <c r="C101" s="48"/>
      <c r="D101" s="19"/>
      <c r="E101" s="19"/>
      <c r="F101" s="59"/>
      <c r="G101" s="19"/>
      <c r="H101" s="19"/>
      <c r="I101" s="19"/>
      <c r="J101" s="19"/>
      <c r="K101" s="19"/>
      <c r="L101" s="19"/>
      <c r="M101" s="12"/>
      <c r="N101" s="12"/>
      <c r="O101" s="12"/>
      <c r="P101" s="12"/>
      <c r="Q101" s="12"/>
      <c r="U101" s="22"/>
    </row>
    <row r="102" spans="1:21" ht="15" customHeight="1">
      <c r="A102" s="58"/>
      <c r="B102" s="58"/>
      <c r="C102" s="48"/>
      <c r="D102" s="19"/>
      <c r="E102" s="19"/>
      <c r="F102" s="59"/>
      <c r="G102" s="19"/>
      <c r="H102" s="19"/>
      <c r="I102" s="19"/>
      <c r="J102" s="19"/>
      <c r="K102" s="19"/>
      <c r="L102" s="19"/>
      <c r="M102" s="12"/>
      <c r="N102" s="12"/>
      <c r="O102" s="12"/>
      <c r="P102" s="12"/>
      <c r="Q102" s="12"/>
      <c r="U102" s="22"/>
    </row>
    <row r="103" spans="1:21" ht="15" customHeight="1">
      <c r="A103" s="58"/>
      <c r="B103" s="58"/>
      <c r="C103" s="48"/>
      <c r="D103" s="19"/>
      <c r="E103" s="19"/>
      <c r="F103" s="59"/>
      <c r="G103" s="19"/>
      <c r="H103" s="19"/>
      <c r="I103" s="19"/>
      <c r="J103" s="19"/>
      <c r="K103" s="19"/>
      <c r="L103" s="19"/>
      <c r="M103" s="12"/>
      <c r="N103" s="12"/>
      <c r="O103" s="12"/>
      <c r="P103" s="12"/>
      <c r="Q103" s="12"/>
      <c r="U103" s="22"/>
    </row>
    <row r="104" spans="1:26" ht="15" customHeight="1">
      <c r="A104" s="99" t="s">
        <v>275</v>
      </c>
      <c r="B104" s="99"/>
      <c r="C104" s="99"/>
      <c r="D104" s="99"/>
      <c r="E104" s="99"/>
      <c r="F104" s="99"/>
      <c r="G104" s="99"/>
      <c r="H104" s="99"/>
      <c r="I104" s="99"/>
      <c r="J104" s="99"/>
      <c r="K104" s="99"/>
      <c r="L104" s="99"/>
      <c r="M104" s="99"/>
      <c r="N104" s="99"/>
      <c r="O104" s="99"/>
      <c r="P104" s="12"/>
      <c r="Q104" s="12"/>
      <c r="U104" s="22"/>
      <c r="Z104" s="11"/>
    </row>
    <row r="105" spans="1:35" ht="27" customHeight="1">
      <c r="A105" s="148" t="s">
        <v>211</v>
      </c>
      <c r="B105" s="148"/>
      <c r="C105" s="148"/>
      <c r="D105" s="148"/>
      <c r="E105" s="148"/>
      <c r="F105" s="148"/>
      <c r="G105" s="148"/>
      <c r="H105" s="148"/>
      <c r="I105" s="148"/>
      <c r="J105" s="21" t="s">
        <v>57</v>
      </c>
      <c r="K105" s="21">
        <v>20</v>
      </c>
      <c r="L105" s="21" t="s">
        <v>56</v>
      </c>
      <c r="M105" s="21">
        <v>-3</v>
      </c>
      <c r="N105" s="125"/>
      <c r="O105" s="125"/>
      <c r="P105" s="125"/>
      <c r="Q105" s="153"/>
      <c r="R105" s="153"/>
      <c r="S105" s="153"/>
      <c r="T105" s="27"/>
      <c r="U105" s="27"/>
      <c r="V105" s="28"/>
      <c r="W105" s="29"/>
      <c r="X105" s="27"/>
      <c r="Y105" s="27"/>
      <c r="Z105" s="31"/>
      <c r="AA105" s="119"/>
      <c r="AB105" s="120"/>
      <c r="AC105" s="27"/>
      <c r="AD105" s="27"/>
      <c r="AE105" s="28"/>
      <c r="AF105" s="29"/>
      <c r="AG105" s="27"/>
      <c r="AH105" s="27"/>
      <c r="AI105" s="31"/>
    </row>
    <row r="106" spans="1:35" ht="15" customHeight="1">
      <c r="A106" s="6" t="s">
        <v>48</v>
      </c>
      <c r="B106" s="98" t="s">
        <v>45</v>
      </c>
      <c r="C106" s="98"/>
      <c r="D106" s="98"/>
      <c r="E106" s="4">
        <v>2.8</v>
      </c>
      <c r="F106" s="6"/>
      <c r="G106" s="2"/>
      <c r="H106" s="15" t="s">
        <v>52</v>
      </c>
      <c r="I106" s="15"/>
      <c r="J106" s="15" t="s">
        <v>53</v>
      </c>
      <c r="K106" s="15"/>
      <c r="L106" s="17">
        <f>0.65*POWER(L109,0.4)/25</f>
        <v>0.5182292912652522</v>
      </c>
      <c r="M106" s="6" t="s">
        <v>54</v>
      </c>
      <c r="N106" s="18">
        <f>L106*25</f>
        <v>12.955732281631304</v>
      </c>
      <c r="O106" s="6" t="s">
        <v>55</v>
      </c>
      <c r="P106" s="153"/>
      <c r="Q106" s="153"/>
      <c r="R106" s="153"/>
      <c r="S106" s="153"/>
      <c r="T106" s="27"/>
      <c r="U106" s="27"/>
      <c r="V106" s="28"/>
      <c r="W106" s="29"/>
      <c r="X106" s="27"/>
      <c r="Y106" s="27"/>
      <c r="Z106" s="31"/>
      <c r="AA106" s="95"/>
      <c r="AB106" s="95"/>
      <c r="AC106" s="28"/>
      <c r="AD106" s="28"/>
      <c r="AE106" s="28"/>
      <c r="AF106" s="29"/>
      <c r="AG106" s="27"/>
      <c r="AH106" s="27"/>
      <c r="AI106" s="31"/>
    </row>
    <row r="107" spans="1:35" ht="24.75" customHeight="1">
      <c r="A107" s="6" t="s">
        <v>49</v>
      </c>
      <c r="B107" s="98" t="s">
        <v>41</v>
      </c>
      <c r="C107" s="125"/>
      <c r="D107" s="98"/>
      <c r="E107" s="5">
        <f>E113/K112</f>
        <v>2.2857142857142856</v>
      </c>
      <c r="F107" s="15" t="s">
        <v>42</v>
      </c>
      <c r="G107" s="2"/>
      <c r="H107" s="26" t="s">
        <v>46</v>
      </c>
      <c r="I107" s="156" t="s">
        <v>203</v>
      </c>
      <c r="J107" s="140"/>
      <c r="K107" s="140"/>
      <c r="L107" s="60">
        <f>(K111*((K112/10)*POWER(E113,0.065))*((K105-M105)/23)*(POWER((E106*E107*E108*E109),0.607))*(POWER(E107,0.33)))/(POWER(E109,1.66))</f>
        <v>95.5638305044239</v>
      </c>
      <c r="M107" s="127" t="s">
        <v>72</v>
      </c>
      <c r="N107" s="125"/>
      <c r="O107" s="127"/>
      <c r="P107" s="153"/>
      <c r="Q107" s="153"/>
      <c r="R107" s="153"/>
      <c r="S107" s="153"/>
      <c r="T107" s="27"/>
      <c r="U107" s="27"/>
      <c r="V107" s="28"/>
      <c r="W107" s="29"/>
      <c r="X107" s="27"/>
      <c r="Y107" s="27"/>
      <c r="Z107" s="31"/>
      <c r="AA107" s="95"/>
      <c r="AB107" s="95"/>
      <c r="AC107" s="28"/>
      <c r="AD107" s="28"/>
      <c r="AE107" s="28"/>
      <c r="AF107" s="29"/>
      <c r="AG107" s="30"/>
      <c r="AH107" s="30"/>
      <c r="AI107" s="32"/>
    </row>
    <row r="108" spans="1:35" ht="24.75" customHeight="1">
      <c r="A108" s="6" t="s">
        <v>50</v>
      </c>
      <c r="B108" s="98" t="s">
        <v>43</v>
      </c>
      <c r="C108" s="125"/>
      <c r="D108" s="98"/>
      <c r="E108" s="5">
        <f>K113</f>
        <v>0.6</v>
      </c>
      <c r="F108" s="45" t="s">
        <v>77</v>
      </c>
      <c r="G108" s="2"/>
      <c r="H108" s="15" t="s">
        <v>46</v>
      </c>
      <c r="I108" s="139" t="s">
        <v>202</v>
      </c>
      <c r="J108" s="140"/>
      <c r="K108" s="140"/>
      <c r="L108" s="18">
        <f>1.16*L107</f>
        <v>110.85404338513172</v>
      </c>
      <c r="M108" s="98" t="s">
        <v>73</v>
      </c>
      <c r="N108" s="125"/>
      <c r="O108" s="98"/>
      <c r="P108" s="153"/>
      <c r="Q108" s="153"/>
      <c r="R108" s="153"/>
      <c r="S108" s="153"/>
      <c r="T108" s="27"/>
      <c r="U108" s="27"/>
      <c r="V108" s="28"/>
      <c r="W108" s="29"/>
      <c r="X108" s="27"/>
      <c r="Y108" s="27"/>
      <c r="Z108" s="31"/>
      <c r="AA108" s="95"/>
      <c r="AB108" s="95"/>
      <c r="AC108" s="28"/>
      <c r="AD108" s="28"/>
      <c r="AE108" s="28"/>
      <c r="AF108" s="29"/>
      <c r="AG108" s="30"/>
      <c r="AH108" s="30"/>
      <c r="AI108" s="32"/>
    </row>
    <row r="109" spans="1:35" ht="27.75" customHeight="1">
      <c r="A109" s="6" t="s">
        <v>51</v>
      </c>
      <c r="B109" s="98" t="s">
        <v>58</v>
      </c>
      <c r="C109" s="125"/>
      <c r="D109" s="98"/>
      <c r="E109" s="5">
        <f>E110*E111*E112</f>
        <v>48</v>
      </c>
      <c r="F109" s="15" t="s">
        <v>40</v>
      </c>
      <c r="G109" s="2"/>
      <c r="H109" s="16" t="s">
        <v>44</v>
      </c>
      <c r="I109" s="144" t="s">
        <v>201</v>
      </c>
      <c r="J109" s="140"/>
      <c r="K109" s="138"/>
      <c r="L109" s="9">
        <f>L108*E113</f>
        <v>1773.6646941621075</v>
      </c>
      <c r="M109" s="138" t="s">
        <v>47</v>
      </c>
      <c r="N109" s="125"/>
      <c r="O109" s="138"/>
      <c r="P109" s="153"/>
      <c r="Q109" s="153"/>
      <c r="R109" s="153"/>
      <c r="S109" s="153"/>
      <c r="T109" s="27"/>
      <c r="U109" s="27"/>
      <c r="V109" s="28"/>
      <c r="W109" s="29"/>
      <c r="X109" s="27"/>
      <c r="Y109" s="27"/>
      <c r="Z109" s="31"/>
      <c r="AA109" s="95"/>
      <c r="AB109" s="95"/>
      <c r="AC109" s="28"/>
      <c r="AD109" s="28"/>
      <c r="AE109" s="28"/>
      <c r="AF109" s="29"/>
      <c r="AG109" s="30"/>
      <c r="AH109" s="30"/>
      <c r="AI109" s="32"/>
    </row>
    <row r="110" spans="1:35" ht="15" customHeight="1">
      <c r="A110" s="4" t="s">
        <v>64</v>
      </c>
      <c r="B110" s="104" t="s">
        <v>60</v>
      </c>
      <c r="C110" s="104"/>
      <c r="D110" s="104"/>
      <c r="E110" s="4">
        <v>16</v>
      </c>
      <c r="F110" s="4" t="s">
        <v>42</v>
      </c>
      <c r="G110" s="135" t="s">
        <v>78</v>
      </c>
      <c r="H110" s="145" t="s">
        <v>79</v>
      </c>
      <c r="I110" s="145"/>
      <c r="J110" s="145"/>
      <c r="K110" s="145"/>
      <c r="L110" s="152"/>
      <c r="M110" s="142"/>
      <c r="N110" s="142"/>
      <c r="O110" s="125"/>
      <c r="P110" s="153"/>
      <c r="Q110" s="153"/>
      <c r="R110" s="153"/>
      <c r="S110" s="153"/>
      <c r="T110" s="27"/>
      <c r="U110" s="27"/>
      <c r="V110" s="28"/>
      <c r="W110" s="29"/>
      <c r="X110" s="27"/>
      <c r="Y110" s="27"/>
      <c r="Z110" s="31"/>
      <c r="AA110" s="95"/>
      <c r="AB110" s="95"/>
      <c r="AC110" s="28"/>
      <c r="AD110" s="28"/>
      <c r="AE110" s="28"/>
      <c r="AF110" s="29"/>
      <c r="AG110" s="30"/>
      <c r="AH110" s="30"/>
      <c r="AI110" s="32"/>
    </row>
    <row r="111" spans="1:35" ht="15" customHeight="1">
      <c r="A111" s="4" t="s">
        <v>61</v>
      </c>
      <c r="B111" s="104" t="s">
        <v>62</v>
      </c>
      <c r="C111" s="104"/>
      <c r="D111" s="104"/>
      <c r="E111" s="4">
        <v>1</v>
      </c>
      <c r="F111" s="4"/>
      <c r="G111" s="136"/>
      <c r="H111" s="137" t="s">
        <v>70</v>
      </c>
      <c r="I111" s="137"/>
      <c r="J111" s="137"/>
      <c r="K111" s="43">
        <v>2260</v>
      </c>
      <c r="L111" s="125"/>
      <c r="M111" s="125"/>
      <c r="N111" s="125"/>
      <c r="O111" s="125"/>
      <c r="P111" s="153"/>
      <c r="Q111" s="153"/>
      <c r="R111" s="153"/>
      <c r="S111" s="153"/>
      <c r="T111" s="27"/>
      <c r="U111" s="27"/>
      <c r="V111" s="28"/>
      <c r="W111" s="29"/>
      <c r="X111" s="27"/>
      <c r="Y111" s="27"/>
      <c r="Z111" s="31"/>
      <c r="AA111" s="95"/>
      <c r="AB111" s="95"/>
      <c r="AC111" s="28"/>
      <c r="AD111" s="28"/>
      <c r="AE111" s="28"/>
      <c r="AF111" s="29"/>
      <c r="AG111" s="30"/>
      <c r="AH111" s="30"/>
      <c r="AI111" s="32"/>
    </row>
    <row r="112" spans="1:35" ht="15" customHeight="1">
      <c r="A112" s="4" t="s">
        <v>59</v>
      </c>
      <c r="B112" s="104" t="s">
        <v>63</v>
      </c>
      <c r="C112" s="104"/>
      <c r="D112" s="104"/>
      <c r="E112" s="4">
        <v>3</v>
      </c>
      <c r="F112" s="4" t="s">
        <v>65</v>
      </c>
      <c r="G112" s="136"/>
      <c r="H112" s="133" t="s">
        <v>71</v>
      </c>
      <c r="I112" s="133"/>
      <c r="J112" s="133"/>
      <c r="K112" s="43">
        <v>7</v>
      </c>
      <c r="L112" s="125"/>
      <c r="M112" s="125"/>
      <c r="N112" s="125"/>
      <c r="O112" s="125"/>
      <c r="P112" s="153"/>
      <c r="Q112" s="153"/>
      <c r="R112" s="153"/>
      <c r="S112" s="153"/>
      <c r="T112" s="27"/>
      <c r="U112" s="27"/>
      <c r="V112" s="28"/>
      <c r="W112" s="29"/>
      <c r="X112" s="27"/>
      <c r="Y112" s="27"/>
      <c r="Z112" s="31"/>
      <c r="AA112" s="95"/>
      <c r="AB112" s="95"/>
      <c r="AC112" s="28"/>
      <c r="AD112" s="28"/>
      <c r="AE112" s="28"/>
      <c r="AF112" s="29"/>
      <c r="AG112" s="30"/>
      <c r="AH112" s="30"/>
      <c r="AI112" s="32"/>
    </row>
    <row r="113" spans="1:35" ht="15" customHeight="1">
      <c r="A113" s="5" t="s">
        <v>74</v>
      </c>
      <c r="B113" s="124" t="s">
        <v>75</v>
      </c>
      <c r="C113" s="124"/>
      <c r="D113" s="124"/>
      <c r="E113" s="5">
        <f>E110*E111</f>
        <v>16</v>
      </c>
      <c r="F113" s="5" t="s">
        <v>42</v>
      </c>
      <c r="G113" s="25">
        <v>2</v>
      </c>
      <c r="H113" s="134" t="s">
        <v>76</v>
      </c>
      <c r="I113" s="134"/>
      <c r="J113" s="134"/>
      <c r="K113" s="43">
        <v>0.6</v>
      </c>
      <c r="L113" s="125"/>
      <c r="M113" s="125"/>
      <c r="N113" s="125"/>
      <c r="O113" s="125"/>
      <c r="P113" s="153"/>
      <c r="Q113" s="153"/>
      <c r="R113" s="153"/>
      <c r="S113" s="153"/>
      <c r="T113" s="27"/>
      <c r="U113" s="27"/>
      <c r="V113" s="28"/>
      <c r="W113" s="29"/>
      <c r="X113" s="27"/>
      <c r="Y113" s="27"/>
      <c r="Z113" s="31"/>
      <c r="AA113" s="95"/>
      <c r="AB113" s="95"/>
      <c r="AC113" s="28"/>
      <c r="AD113" s="28"/>
      <c r="AE113" s="28"/>
      <c r="AF113" s="29"/>
      <c r="AG113" s="30"/>
      <c r="AH113" s="30"/>
      <c r="AI113" s="31"/>
    </row>
    <row r="114" spans="1:35" ht="15" customHeight="1">
      <c r="A114" s="154"/>
      <c r="B114" s="154"/>
      <c r="C114" s="154"/>
      <c r="D114" s="154"/>
      <c r="E114" s="154"/>
      <c r="F114" s="154"/>
      <c r="G114" s="154"/>
      <c r="H114" s="154"/>
      <c r="I114" s="154"/>
      <c r="J114" s="154"/>
      <c r="K114" s="154"/>
      <c r="L114" s="154"/>
      <c r="M114" s="154"/>
      <c r="N114" s="154"/>
      <c r="O114" s="154"/>
      <c r="P114" s="155"/>
      <c r="Q114" s="155"/>
      <c r="R114" s="155"/>
      <c r="S114" s="155"/>
      <c r="T114" s="27"/>
      <c r="U114" s="27"/>
      <c r="V114" s="28"/>
      <c r="W114" s="29"/>
      <c r="X114" s="27"/>
      <c r="Y114" s="27"/>
      <c r="Z114" s="31"/>
      <c r="AA114" s="95"/>
      <c r="AB114" s="95"/>
      <c r="AC114" s="28"/>
      <c r="AD114" s="28"/>
      <c r="AE114" s="28"/>
      <c r="AF114" s="29"/>
      <c r="AG114" s="30"/>
      <c r="AH114" s="30"/>
      <c r="AI114" s="31"/>
    </row>
    <row r="115" spans="1:35" ht="36" customHeight="1">
      <c r="A115" s="122" t="s">
        <v>204</v>
      </c>
      <c r="B115" s="122"/>
      <c r="C115" s="122"/>
      <c r="D115" s="122"/>
      <c r="E115" s="123"/>
      <c r="F115" s="123"/>
      <c r="G115" s="123"/>
      <c r="H115" s="123"/>
      <c r="I115" s="130" t="s">
        <v>205</v>
      </c>
      <c r="J115" s="127"/>
      <c r="K115" s="130" t="s">
        <v>209</v>
      </c>
      <c r="L115" s="127"/>
      <c r="M115" s="125"/>
      <c r="N115" s="153"/>
      <c r="O115" s="153"/>
      <c r="P115" s="153"/>
      <c r="Q115" s="153"/>
      <c r="R115" s="153"/>
      <c r="S115" s="153"/>
      <c r="T115" s="27"/>
      <c r="U115" s="27"/>
      <c r="V115" s="28"/>
      <c r="W115" s="29"/>
      <c r="X115" s="27"/>
      <c r="Y115" s="27"/>
      <c r="Z115" s="31"/>
      <c r="AA115" s="95"/>
      <c r="AB115" s="95"/>
      <c r="AC115" s="28"/>
      <c r="AD115" s="28"/>
      <c r="AE115" s="28"/>
      <c r="AF115" s="29"/>
      <c r="AG115" s="30"/>
      <c r="AH115" s="30"/>
      <c r="AI115" s="31"/>
    </row>
    <row r="116" spans="1:35" ht="39.75" customHeight="1">
      <c r="A116" s="125"/>
      <c r="B116" s="125"/>
      <c r="C116" s="126" t="s">
        <v>206</v>
      </c>
      <c r="D116" s="98"/>
      <c r="E116" s="98"/>
      <c r="F116" s="132" t="s">
        <v>207</v>
      </c>
      <c r="G116" s="121"/>
      <c r="H116" s="121"/>
      <c r="I116" s="129" t="s">
        <v>208</v>
      </c>
      <c r="J116" s="128"/>
      <c r="K116" s="125"/>
      <c r="L116" s="125"/>
      <c r="M116" s="153"/>
      <c r="N116" s="153"/>
      <c r="O116" s="153"/>
      <c r="P116" s="153"/>
      <c r="Q116" s="153"/>
      <c r="R116" s="153"/>
      <c r="S116" s="153"/>
      <c r="T116" s="27"/>
      <c r="U116" s="27"/>
      <c r="V116" s="28"/>
      <c r="W116" s="29"/>
      <c r="X116" s="27"/>
      <c r="Y116" s="27"/>
      <c r="Z116" s="31"/>
      <c r="AA116" s="95"/>
      <c r="AB116" s="95"/>
      <c r="AC116" s="28"/>
      <c r="AD116" s="28"/>
      <c r="AE116" s="28"/>
      <c r="AF116" s="29"/>
      <c r="AG116" s="30"/>
      <c r="AH116" s="30"/>
      <c r="AI116" s="31"/>
    </row>
    <row r="117" spans="1:35" ht="15" customHeight="1">
      <c r="A117" s="124" t="s">
        <v>66</v>
      </c>
      <c r="B117" s="124"/>
      <c r="C117" s="98">
        <v>1560</v>
      </c>
      <c r="D117" s="98"/>
      <c r="E117" s="98"/>
      <c r="F117" s="121">
        <v>9</v>
      </c>
      <c r="G117" s="121"/>
      <c r="H117" s="121"/>
      <c r="I117" s="128">
        <v>0.8</v>
      </c>
      <c r="J117" s="128"/>
      <c r="K117" s="127">
        <v>2</v>
      </c>
      <c r="L117" s="127"/>
      <c r="M117" s="153"/>
      <c r="N117" s="153"/>
      <c r="O117" s="153"/>
      <c r="P117" s="153"/>
      <c r="Q117" s="153"/>
      <c r="R117" s="153"/>
      <c r="S117" s="153"/>
      <c r="T117" s="27"/>
      <c r="U117" s="27"/>
      <c r="V117" s="28"/>
      <c r="W117" s="29"/>
      <c r="X117" s="27"/>
      <c r="Y117" s="27"/>
      <c r="Z117" s="31"/>
      <c r="AA117" s="95"/>
      <c r="AB117" s="95"/>
      <c r="AC117" s="28"/>
      <c r="AD117" s="28"/>
      <c r="AE117" s="28"/>
      <c r="AF117" s="29"/>
      <c r="AG117" s="30"/>
      <c r="AH117" s="30"/>
      <c r="AI117" s="31"/>
    </row>
    <row r="118" spans="1:35" ht="15" customHeight="1">
      <c r="A118" s="124" t="s">
        <v>67</v>
      </c>
      <c r="B118" s="124"/>
      <c r="C118" s="98">
        <v>2260</v>
      </c>
      <c r="D118" s="98"/>
      <c r="E118" s="98"/>
      <c r="F118" s="121">
        <v>7</v>
      </c>
      <c r="G118" s="121"/>
      <c r="H118" s="121"/>
      <c r="I118" s="128">
        <v>0.6</v>
      </c>
      <c r="J118" s="128"/>
      <c r="K118" s="127">
        <v>3</v>
      </c>
      <c r="L118" s="127"/>
      <c r="M118" s="153"/>
      <c r="N118" s="153"/>
      <c r="O118" s="153"/>
      <c r="P118" s="153"/>
      <c r="Q118" s="153"/>
      <c r="R118" s="153"/>
      <c r="S118" s="153"/>
      <c r="T118" s="27"/>
      <c r="U118" s="27"/>
      <c r="V118" s="28"/>
      <c r="W118" s="29"/>
      <c r="X118" s="27"/>
      <c r="Y118" s="27"/>
      <c r="Z118" s="31"/>
      <c r="AA118" s="95"/>
      <c r="AB118" s="95"/>
      <c r="AC118" s="28"/>
      <c r="AD118" s="28"/>
      <c r="AE118" s="28"/>
      <c r="AF118" s="29"/>
      <c r="AG118" s="30"/>
      <c r="AH118" s="30"/>
      <c r="AI118" s="31"/>
    </row>
    <row r="119" spans="1:35" ht="15" customHeight="1">
      <c r="A119" s="124" t="s">
        <v>68</v>
      </c>
      <c r="B119" s="124"/>
      <c r="C119" s="98">
        <v>2940</v>
      </c>
      <c r="D119" s="98"/>
      <c r="E119" s="98"/>
      <c r="F119" s="121">
        <v>7</v>
      </c>
      <c r="G119" s="121"/>
      <c r="H119" s="121"/>
      <c r="I119" s="128">
        <v>0.5</v>
      </c>
      <c r="J119" s="128"/>
      <c r="K119" s="127">
        <v>4</v>
      </c>
      <c r="L119" s="127"/>
      <c r="M119" s="153"/>
      <c r="N119" s="153"/>
      <c r="O119" s="153"/>
      <c r="P119" s="153"/>
      <c r="Q119" s="153"/>
      <c r="R119" s="153"/>
      <c r="S119" s="153"/>
      <c r="T119" s="27"/>
      <c r="U119" s="27"/>
      <c r="V119" s="28"/>
      <c r="W119" s="29"/>
      <c r="X119" s="27"/>
      <c r="Y119" s="27"/>
      <c r="Z119" s="31"/>
      <c r="AA119" s="95"/>
      <c r="AB119" s="95"/>
      <c r="AC119" s="28"/>
      <c r="AD119" s="28"/>
      <c r="AE119" s="28"/>
      <c r="AF119" s="29"/>
      <c r="AG119" s="30"/>
      <c r="AH119" s="30"/>
      <c r="AI119" s="31"/>
    </row>
    <row r="120" spans="1:35" ht="15" customHeight="1">
      <c r="A120" s="124" t="s">
        <v>69</v>
      </c>
      <c r="B120" s="124"/>
      <c r="C120" s="98">
        <v>4020</v>
      </c>
      <c r="D120" s="98"/>
      <c r="E120" s="98"/>
      <c r="F120" s="121">
        <v>6</v>
      </c>
      <c r="G120" s="121"/>
      <c r="H120" s="121"/>
      <c r="I120" s="128">
        <v>0.4</v>
      </c>
      <c r="J120" s="128"/>
      <c r="K120" s="127">
        <v>5</v>
      </c>
      <c r="L120" s="127"/>
      <c r="M120" s="153"/>
      <c r="N120" s="153"/>
      <c r="O120" s="153"/>
      <c r="P120" s="153"/>
      <c r="Q120" s="153"/>
      <c r="R120" s="153"/>
      <c r="S120" s="153"/>
      <c r="T120" s="27"/>
      <c r="U120" s="27"/>
      <c r="V120" s="28"/>
      <c r="W120" s="29"/>
      <c r="X120" s="27"/>
      <c r="Y120" s="27"/>
      <c r="Z120" s="31"/>
      <c r="AA120" s="95"/>
      <c r="AB120" s="95"/>
      <c r="AC120" s="28"/>
      <c r="AD120" s="28"/>
      <c r="AE120" s="28"/>
      <c r="AF120" s="29"/>
      <c r="AG120" s="30"/>
      <c r="AH120" s="30"/>
      <c r="AI120" s="31"/>
    </row>
    <row r="121" spans="1:35" ht="15" customHeight="1">
      <c r="A121" s="19"/>
      <c r="B121" s="19"/>
      <c r="C121" s="19"/>
      <c r="D121" s="19"/>
      <c r="E121" s="19"/>
      <c r="F121" s="19"/>
      <c r="G121" s="19"/>
      <c r="H121" s="19"/>
      <c r="I121" s="19"/>
      <c r="J121" s="19"/>
      <c r="K121" s="19"/>
      <c r="L121" s="19"/>
      <c r="M121" s="57"/>
      <c r="N121" s="57"/>
      <c r="O121" s="57"/>
      <c r="P121" s="57"/>
      <c r="Q121" s="57"/>
      <c r="R121" s="65"/>
      <c r="S121" s="65"/>
      <c r="T121" s="27"/>
      <c r="U121" s="27"/>
      <c r="V121" s="28"/>
      <c r="W121" s="29"/>
      <c r="X121" s="27"/>
      <c r="Y121" s="27"/>
      <c r="Z121" s="31"/>
      <c r="AA121" s="56"/>
      <c r="AB121" s="56"/>
      <c r="AC121" s="28"/>
      <c r="AD121" s="28"/>
      <c r="AE121" s="28"/>
      <c r="AF121" s="29"/>
      <c r="AG121" s="30"/>
      <c r="AH121" s="30"/>
      <c r="AI121" s="31"/>
    </row>
    <row r="122" spans="1:35" ht="15" customHeight="1">
      <c r="A122" s="150"/>
      <c r="B122" s="151"/>
      <c r="C122" s="151"/>
      <c r="D122" s="151"/>
      <c r="E122" s="151"/>
      <c r="F122" s="151"/>
      <c r="G122" s="151"/>
      <c r="H122" s="151"/>
      <c r="I122" s="151"/>
      <c r="J122" s="151"/>
      <c r="K122" s="151"/>
      <c r="L122" s="151"/>
      <c r="M122" s="151"/>
      <c r="N122" s="151"/>
      <c r="O122" s="151"/>
      <c r="P122" s="151"/>
      <c r="Q122" s="151"/>
      <c r="R122" s="151"/>
      <c r="S122" s="65"/>
      <c r="T122" s="27"/>
      <c r="U122" s="27"/>
      <c r="V122" s="28"/>
      <c r="W122" s="29"/>
      <c r="X122" s="27"/>
      <c r="Y122" s="27"/>
      <c r="Z122" s="31"/>
      <c r="AA122" s="56"/>
      <c r="AB122" s="56"/>
      <c r="AC122" s="28"/>
      <c r="AD122" s="28"/>
      <c r="AE122" s="28"/>
      <c r="AF122" s="29"/>
      <c r="AG122" s="30"/>
      <c r="AH122" s="30"/>
      <c r="AI122" s="31"/>
    </row>
    <row r="123" spans="1:35" ht="15" customHeight="1">
      <c r="A123" s="19"/>
      <c r="B123" s="57"/>
      <c r="C123" s="57"/>
      <c r="D123" s="57"/>
      <c r="E123" s="57"/>
      <c r="F123" s="57"/>
      <c r="G123" s="57"/>
      <c r="H123" s="57"/>
      <c r="I123" s="57"/>
      <c r="J123" s="57"/>
      <c r="K123" s="57"/>
      <c r="L123" s="57"/>
      <c r="M123" s="57"/>
      <c r="N123" s="57"/>
      <c r="O123" s="57"/>
      <c r="P123" s="57"/>
      <c r="Q123" s="57"/>
      <c r="R123" s="57"/>
      <c r="S123" s="65"/>
      <c r="T123" s="27"/>
      <c r="U123" s="27"/>
      <c r="V123" s="28"/>
      <c r="W123" s="29"/>
      <c r="X123" s="27"/>
      <c r="Y123" s="27"/>
      <c r="Z123" s="31"/>
      <c r="AA123" s="56"/>
      <c r="AB123" s="56"/>
      <c r="AC123" s="28"/>
      <c r="AD123" s="28"/>
      <c r="AE123" s="28"/>
      <c r="AF123" s="29"/>
      <c r="AG123" s="30"/>
      <c r="AH123" s="30"/>
      <c r="AI123" s="31"/>
    </row>
    <row r="124" spans="1:35" ht="15" customHeight="1">
      <c r="A124" s="19"/>
      <c r="B124" s="57"/>
      <c r="C124" s="57"/>
      <c r="D124" s="57"/>
      <c r="E124" s="57"/>
      <c r="F124" s="57"/>
      <c r="G124" s="57"/>
      <c r="H124" s="57"/>
      <c r="I124" s="57"/>
      <c r="J124" s="57"/>
      <c r="K124" s="57"/>
      <c r="L124" s="57"/>
      <c r="M124" s="57"/>
      <c r="N124" s="57"/>
      <c r="O124" s="57"/>
      <c r="P124" s="57"/>
      <c r="Q124" s="57"/>
      <c r="R124" s="57"/>
      <c r="S124" s="65"/>
      <c r="T124" s="27"/>
      <c r="U124" s="27"/>
      <c r="V124" s="28"/>
      <c r="W124" s="29"/>
      <c r="X124" s="27"/>
      <c r="Y124" s="27"/>
      <c r="Z124" s="31"/>
      <c r="AA124" s="56"/>
      <c r="AB124" s="56"/>
      <c r="AC124" s="28"/>
      <c r="AD124" s="28"/>
      <c r="AE124" s="28"/>
      <c r="AF124" s="29"/>
      <c r="AG124" s="30"/>
      <c r="AH124" s="30"/>
      <c r="AI124" s="31"/>
    </row>
    <row r="125" spans="1:19" ht="15" customHeight="1">
      <c r="A125" s="114" t="s">
        <v>198</v>
      </c>
      <c r="B125" s="115"/>
      <c r="C125" s="115"/>
      <c r="D125" s="115"/>
      <c r="E125" s="115"/>
      <c r="F125" s="115"/>
      <c r="G125" s="115"/>
      <c r="H125" s="115"/>
      <c r="I125" s="115"/>
      <c r="J125" s="116"/>
      <c r="K125" s="116"/>
      <c r="L125" s="116"/>
      <c r="M125" s="116"/>
      <c r="N125" s="116"/>
      <c r="O125" s="116"/>
      <c r="P125" s="116"/>
      <c r="Q125" s="116"/>
      <c r="R125" s="116"/>
      <c r="S125" s="55"/>
    </row>
    <row r="126" spans="1:18" ht="35.25" customHeight="1">
      <c r="A126" s="117" t="s">
        <v>80</v>
      </c>
      <c r="B126" s="118"/>
      <c r="C126" s="61" t="s">
        <v>196</v>
      </c>
      <c r="D126" s="62" t="s">
        <v>81</v>
      </c>
      <c r="E126" s="63" t="s">
        <v>199</v>
      </c>
      <c r="F126" s="64" t="s">
        <v>80</v>
      </c>
      <c r="G126" s="61" t="s">
        <v>196</v>
      </c>
      <c r="H126" s="62" t="s">
        <v>81</v>
      </c>
      <c r="I126" s="63" t="s">
        <v>199</v>
      </c>
      <c r="J126" s="117" t="s">
        <v>80</v>
      </c>
      <c r="K126" s="117"/>
      <c r="L126" s="61" t="s">
        <v>196</v>
      </c>
      <c r="M126" s="62" t="s">
        <v>81</v>
      </c>
      <c r="N126" s="63" t="s">
        <v>199</v>
      </c>
      <c r="O126" s="64" t="s">
        <v>80</v>
      </c>
      <c r="P126" s="61" t="s">
        <v>196</v>
      </c>
      <c r="Q126" s="62" t="s">
        <v>81</v>
      </c>
      <c r="R126" s="63" t="s">
        <v>200</v>
      </c>
    </row>
    <row r="127" spans="1:18" ht="15" customHeight="1">
      <c r="A127" s="105" t="s">
        <v>82</v>
      </c>
      <c r="B127" s="94"/>
      <c r="C127" s="35">
        <v>0</v>
      </c>
      <c r="D127" s="39">
        <v>38</v>
      </c>
      <c r="E127" s="16">
        <v>1</v>
      </c>
      <c r="F127" s="34" t="s">
        <v>197</v>
      </c>
      <c r="G127" s="36">
        <v>-3</v>
      </c>
      <c r="H127" s="38">
        <v>33</v>
      </c>
      <c r="I127" s="41">
        <v>2</v>
      </c>
      <c r="J127" s="105" t="s">
        <v>107</v>
      </c>
      <c r="K127" s="106"/>
      <c r="L127" s="35">
        <v>-18</v>
      </c>
      <c r="M127" s="39">
        <v>38</v>
      </c>
      <c r="N127" s="16">
        <v>3</v>
      </c>
      <c r="O127" s="33" t="s">
        <v>134</v>
      </c>
      <c r="P127" s="35">
        <v>-15</v>
      </c>
      <c r="Q127" s="39">
        <v>32</v>
      </c>
      <c r="R127" s="42">
        <v>4</v>
      </c>
    </row>
    <row r="128" spans="1:18" ht="15" customHeight="1">
      <c r="A128" s="105" t="s">
        <v>83</v>
      </c>
      <c r="B128" s="106"/>
      <c r="C128" s="35">
        <v>-3</v>
      </c>
      <c r="D128" s="39">
        <v>35</v>
      </c>
      <c r="E128" s="16">
        <v>2</v>
      </c>
      <c r="F128" s="33" t="s">
        <v>110</v>
      </c>
      <c r="G128" s="35">
        <v>0</v>
      </c>
      <c r="H128" s="39">
        <v>37</v>
      </c>
      <c r="I128" s="42">
        <v>1</v>
      </c>
      <c r="J128" s="105" t="s">
        <v>108</v>
      </c>
      <c r="K128" s="106"/>
      <c r="L128" s="35">
        <v>-9</v>
      </c>
      <c r="M128" s="39">
        <v>34</v>
      </c>
      <c r="N128" s="16">
        <v>3</v>
      </c>
      <c r="O128" s="33" t="s">
        <v>135</v>
      </c>
      <c r="P128" s="35">
        <v>-3</v>
      </c>
      <c r="Q128" s="39">
        <v>32</v>
      </c>
      <c r="R128" s="42">
        <v>2</v>
      </c>
    </row>
    <row r="129" spans="1:18" ht="20.25" customHeight="1">
      <c r="A129" s="105" t="s">
        <v>84</v>
      </c>
      <c r="B129" s="106"/>
      <c r="C129" s="35">
        <v>-12</v>
      </c>
      <c r="D129" s="39">
        <v>34</v>
      </c>
      <c r="E129" s="16">
        <v>3</v>
      </c>
      <c r="F129" s="33" t="s">
        <v>111</v>
      </c>
      <c r="G129" s="35">
        <v>-27</v>
      </c>
      <c r="H129" s="39">
        <v>30</v>
      </c>
      <c r="I129" s="42">
        <v>4</v>
      </c>
      <c r="J129" s="91" t="s">
        <v>142</v>
      </c>
      <c r="K129" s="91"/>
      <c r="L129" s="26"/>
      <c r="M129" s="15"/>
      <c r="N129" s="16">
        <v>1</v>
      </c>
      <c r="O129" s="33" t="s">
        <v>109</v>
      </c>
      <c r="P129" s="35">
        <v>3</v>
      </c>
      <c r="Q129" s="39">
        <v>37</v>
      </c>
      <c r="R129" s="42"/>
    </row>
    <row r="130" spans="1:18" ht="22.5" customHeight="1">
      <c r="A130" s="105" t="s">
        <v>85</v>
      </c>
      <c r="B130" s="106"/>
      <c r="C130" s="35">
        <v>-12</v>
      </c>
      <c r="D130" s="39">
        <v>34</v>
      </c>
      <c r="E130" s="16">
        <v>3</v>
      </c>
      <c r="F130" s="33" t="s">
        <v>112</v>
      </c>
      <c r="G130" s="35">
        <v>-12</v>
      </c>
      <c r="H130" s="39">
        <v>34</v>
      </c>
      <c r="I130" s="42">
        <v>4</v>
      </c>
      <c r="J130" s="91" t="s">
        <v>143</v>
      </c>
      <c r="K130" s="91"/>
      <c r="L130" s="26"/>
      <c r="M130" s="15"/>
      <c r="N130" s="16">
        <v>1</v>
      </c>
      <c r="O130" s="33" t="s">
        <v>136</v>
      </c>
      <c r="P130" s="37"/>
      <c r="Q130" s="40"/>
      <c r="R130" s="24">
        <v>1</v>
      </c>
    </row>
    <row r="131" spans="1:18" ht="15" customHeight="1">
      <c r="A131" s="105" t="s">
        <v>86</v>
      </c>
      <c r="B131" s="106"/>
      <c r="C131" s="35">
        <v>0</v>
      </c>
      <c r="D131" s="39">
        <v>37</v>
      </c>
      <c r="E131" s="16">
        <v>1</v>
      </c>
      <c r="F131" s="33" t="s">
        <v>113</v>
      </c>
      <c r="G131" s="35">
        <v>-15</v>
      </c>
      <c r="H131" s="39">
        <v>36</v>
      </c>
      <c r="I131" s="42">
        <v>4</v>
      </c>
      <c r="J131" s="91" t="s">
        <v>144</v>
      </c>
      <c r="K131" s="91"/>
      <c r="L131" s="26"/>
      <c r="M131" s="15"/>
      <c r="N131" s="16">
        <v>1</v>
      </c>
      <c r="O131" s="33" t="s">
        <v>137</v>
      </c>
      <c r="P131" s="37"/>
      <c r="Q131" s="40"/>
      <c r="R131" s="24">
        <v>1</v>
      </c>
    </row>
    <row r="132" spans="1:18" ht="15" customHeight="1">
      <c r="A132" s="105" t="s">
        <v>87</v>
      </c>
      <c r="B132" s="106"/>
      <c r="C132" s="35">
        <v>3</v>
      </c>
      <c r="D132" s="39">
        <v>39</v>
      </c>
      <c r="E132" s="16">
        <v>1</v>
      </c>
      <c r="F132" s="33" t="s">
        <v>114</v>
      </c>
      <c r="G132" s="35">
        <v>-12</v>
      </c>
      <c r="H132" s="39">
        <v>35</v>
      </c>
      <c r="I132" s="42">
        <v>3</v>
      </c>
      <c r="J132" s="91" t="s">
        <v>145</v>
      </c>
      <c r="K132" s="91"/>
      <c r="L132" s="26"/>
      <c r="M132" s="15"/>
      <c r="N132" s="16">
        <v>1</v>
      </c>
      <c r="O132" s="33" t="s">
        <v>138</v>
      </c>
      <c r="P132" s="37"/>
      <c r="Q132" s="40"/>
      <c r="R132" s="24">
        <v>1</v>
      </c>
    </row>
    <row r="133" spans="1:18" ht="15" customHeight="1">
      <c r="A133" s="105" t="s">
        <v>88</v>
      </c>
      <c r="B133" s="106"/>
      <c r="C133" s="35">
        <v>-3</v>
      </c>
      <c r="D133" s="39">
        <v>40</v>
      </c>
      <c r="E133" s="16">
        <v>1</v>
      </c>
      <c r="F133" s="33" t="s">
        <v>115</v>
      </c>
      <c r="G133" s="35">
        <v>-3</v>
      </c>
      <c r="H133" s="39">
        <v>36</v>
      </c>
      <c r="I133" s="42">
        <v>2</v>
      </c>
      <c r="J133" s="91" t="s">
        <v>146</v>
      </c>
      <c r="K133" s="91"/>
      <c r="L133" s="26"/>
      <c r="M133" s="15"/>
      <c r="N133" s="16">
        <v>2</v>
      </c>
      <c r="O133" s="33" t="s">
        <v>139</v>
      </c>
      <c r="P133" s="37"/>
      <c r="Q133" s="40"/>
      <c r="R133" s="24">
        <v>1</v>
      </c>
    </row>
    <row r="134" spans="1:18" ht="15" customHeight="1">
      <c r="A134" s="105" t="s">
        <v>89</v>
      </c>
      <c r="B134" s="106"/>
      <c r="C134" s="35">
        <v>-3</v>
      </c>
      <c r="D134" s="39">
        <v>34</v>
      </c>
      <c r="E134" s="16">
        <v>2</v>
      </c>
      <c r="F134" s="33" t="s">
        <v>116</v>
      </c>
      <c r="G134" s="35">
        <v>-12</v>
      </c>
      <c r="H134" s="39">
        <v>34</v>
      </c>
      <c r="I134" s="42">
        <v>3</v>
      </c>
      <c r="J134" s="91" t="s">
        <v>147</v>
      </c>
      <c r="K134" s="91"/>
      <c r="L134" s="26"/>
      <c r="M134" s="15"/>
      <c r="N134" s="16">
        <v>2</v>
      </c>
      <c r="O134" s="33" t="s">
        <v>140</v>
      </c>
      <c r="P134" s="37"/>
      <c r="Q134" s="40"/>
      <c r="R134" s="24">
        <v>1</v>
      </c>
    </row>
    <row r="135" spans="1:18" ht="15" customHeight="1">
      <c r="A135" s="105" t="s">
        <v>90</v>
      </c>
      <c r="B135" s="106"/>
      <c r="C135" s="35">
        <v>-8</v>
      </c>
      <c r="D135" s="39">
        <v>34</v>
      </c>
      <c r="E135" s="16">
        <v>3</v>
      </c>
      <c r="F135" s="33" t="s">
        <v>117</v>
      </c>
      <c r="G135" s="35">
        <v>-12</v>
      </c>
      <c r="H135" s="39">
        <v>33</v>
      </c>
      <c r="I135" s="42">
        <v>3</v>
      </c>
      <c r="J135" s="91" t="s">
        <v>148</v>
      </c>
      <c r="K135" s="91"/>
      <c r="L135" s="26"/>
      <c r="M135" s="15"/>
      <c r="N135" s="16">
        <v>2</v>
      </c>
      <c r="O135" s="33" t="s">
        <v>141</v>
      </c>
      <c r="P135" s="37"/>
      <c r="Q135" s="40"/>
      <c r="R135" s="24">
        <v>1</v>
      </c>
    </row>
    <row r="136" spans="1:18" ht="15" customHeight="1">
      <c r="A136" s="105" t="s">
        <v>91</v>
      </c>
      <c r="B136" s="106"/>
      <c r="C136" s="35">
        <v>-9</v>
      </c>
      <c r="D136" s="39">
        <v>34</v>
      </c>
      <c r="E136" s="16">
        <v>3</v>
      </c>
      <c r="F136" s="33" t="s">
        <v>118</v>
      </c>
      <c r="G136" s="35">
        <v>-12</v>
      </c>
      <c r="H136" s="39">
        <v>38</v>
      </c>
      <c r="I136" s="42">
        <v>3</v>
      </c>
      <c r="J136" s="91" t="s">
        <v>149</v>
      </c>
      <c r="K136" s="91"/>
      <c r="L136" s="26"/>
      <c r="M136" s="15"/>
      <c r="N136" s="16">
        <v>2</v>
      </c>
      <c r="O136" s="33" t="s">
        <v>152</v>
      </c>
      <c r="P136" s="37"/>
      <c r="Q136" s="40"/>
      <c r="R136" s="42">
        <v>2</v>
      </c>
    </row>
    <row r="137" spans="1:18" ht="15" customHeight="1">
      <c r="A137" s="105" t="s">
        <v>92</v>
      </c>
      <c r="B137" s="106"/>
      <c r="C137" s="35">
        <v>-15</v>
      </c>
      <c r="D137" s="39">
        <v>33</v>
      </c>
      <c r="E137" s="16">
        <v>3</v>
      </c>
      <c r="F137" s="33" t="s">
        <v>119</v>
      </c>
      <c r="G137" s="35">
        <v>-3</v>
      </c>
      <c r="H137" s="39">
        <v>40</v>
      </c>
      <c r="I137" s="42">
        <v>2</v>
      </c>
      <c r="J137" s="91" t="s">
        <v>150</v>
      </c>
      <c r="K137" s="91"/>
      <c r="L137" s="26"/>
      <c r="M137" s="15"/>
      <c r="N137" s="16">
        <v>2</v>
      </c>
      <c r="O137" s="33" t="s">
        <v>153</v>
      </c>
      <c r="P137" s="37"/>
      <c r="Q137" s="40"/>
      <c r="R137" s="42">
        <v>2</v>
      </c>
    </row>
    <row r="138" spans="1:18" ht="15" customHeight="1">
      <c r="A138" s="105" t="s">
        <v>93</v>
      </c>
      <c r="B138" s="106"/>
      <c r="C138" s="35">
        <v>-9</v>
      </c>
      <c r="D138" s="39">
        <v>36</v>
      </c>
      <c r="E138" s="16">
        <v>3</v>
      </c>
      <c r="F138" s="33" t="s">
        <v>120</v>
      </c>
      <c r="G138" s="35">
        <v>-6</v>
      </c>
      <c r="H138" s="39">
        <v>38</v>
      </c>
      <c r="I138" s="42">
        <v>2</v>
      </c>
      <c r="J138" s="91" t="s">
        <v>151</v>
      </c>
      <c r="K138" s="91"/>
      <c r="L138" s="26"/>
      <c r="M138" s="15"/>
      <c r="N138" s="16">
        <v>2</v>
      </c>
      <c r="O138" s="33" t="s">
        <v>155</v>
      </c>
      <c r="P138" s="37"/>
      <c r="Q138" s="40"/>
      <c r="R138" s="42">
        <v>2</v>
      </c>
    </row>
    <row r="139" spans="1:18" ht="15" customHeight="1">
      <c r="A139" s="105" t="s">
        <v>94</v>
      </c>
      <c r="B139" s="106"/>
      <c r="C139" s="35">
        <v>-6</v>
      </c>
      <c r="D139" s="39">
        <v>37</v>
      </c>
      <c r="E139" s="16">
        <v>2</v>
      </c>
      <c r="F139" s="33" t="s">
        <v>121</v>
      </c>
      <c r="G139" s="35">
        <v>3</v>
      </c>
      <c r="H139" s="39">
        <v>35</v>
      </c>
      <c r="I139" s="42">
        <v>1</v>
      </c>
      <c r="J139" s="91" t="s">
        <v>154</v>
      </c>
      <c r="K139" s="91"/>
      <c r="L139" s="26"/>
      <c r="M139" s="15"/>
      <c r="N139" s="16">
        <v>2</v>
      </c>
      <c r="O139" s="33" t="s">
        <v>156</v>
      </c>
      <c r="P139" s="37"/>
      <c r="Q139" s="40"/>
      <c r="R139" s="42">
        <v>2</v>
      </c>
    </row>
    <row r="140" spans="1:18" ht="15" customHeight="1">
      <c r="A140" s="105" t="s">
        <v>95</v>
      </c>
      <c r="B140" s="106"/>
      <c r="C140" s="35">
        <v>-3</v>
      </c>
      <c r="D140" s="39">
        <v>34</v>
      </c>
      <c r="E140" s="16">
        <v>2</v>
      </c>
      <c r="F140" s="33" t="s">
        <v>122</v>
      </c>
      <c r="G140" s="35">
        <v>-3</v>
      </c>
      <c r="H140" s="39">
        <v>37</v>
      </c>
      <c r="I140" s="42">
        <v>2</v>
      </c>
      <c r="J140" s="91" t="s">
        <v>157</v>
      </c>
      <c r="K140" s="91"/>
      <c r="L140" s="26"/>
      <c r="M140" s="15"/>
      <c r="N140" s="16">
        <v>2</v>
      </c>
      <c r="O140" s="33" t="s">
        <v>159</v>
      </c>
      <c r="P140" s="37"/>
      <c r="Q140" s="40"/>
      <c r="R140" s="42">
        <v>2</v>
      </c>
    </row>
    <row r="141" spans="1:18" ht="15" customHeight="1">
      <c r="A141" s="105" t="s">
        <v>96</v>
      </c>
      <c r="B141" s="106"/>
      <c r="C141" s="35">
        <v>-15</v>
      </c>
      <c r="D141" s="39">
        <v>37</v>
      </c>
      <c r="E141" s="16">
        <v>3</v>
      </c>
      <c r="F141" s="33" t="s">
        <v>123</v>
      </c>
      <c r="G141" s="35">
        <v>-15</v>
      </c>
      <c r="H141" s="39">
        <v>34</v>
      </c>
      <c r="I141" s="42">
        <v>3</v>
      </c>
      <c r="J141" s="91" t="s">
        <v>158</v>
      </c>
      <c r="K141" s="91"/>
      <c r="L141" s="26"/>
      <c r="M141" s="15"/>
      <c r="N141" s="16">
        <v>2</v>
      </c>
      <c r="O141" s="33" t="s">
        <v>160</v>
      </c>
      <c r="P141" s="37"/>
      <c r="Q141" s="40"/>
      <c r="R141" s="42">
        <v>2</v>
      </c>
    </row>
    <row r="142" spans="1:18" ht="15" customHeight="1">
      <c r="A142" s="105" t="s">
        <v>97</v>
      </c>
      <c r="B142" s="106"/>
      <c r="C142" s="35">
        <v>-15</v>
      </c>
      <c r="D142" s="39">
        <v>35</v>
      </c>
      <c r="E142" s="16">
        <v>3</v>
      </c>
      <c r="F142" s="33" t="s">
        <v>124</v>
      </c>
      <c r="G142" s="35">
        <v>-3</v>
      </c>
      <c r="H142" s="39">
        <v>30</v>
      </c>
      <c r="I142" s="42">
        <v>2</v>
      </c>
      <c r="J142" s="91" t="s">
        <v>162</v>
      </c>
      <c r="K142" s="91"/>
      <c r="L142" s="26"/>
      <c r="M142" s="15"/>
      <c r="N142" s="16">
        <v>2</v>
      </c>
      <c r="O142" s="33" t="s">
        <v>161</v>
      </c>
      <c r="P142" s="37"/>
      <c r="Q142" s="40"/>
      <c r="R142" s="42">
        <v>2</v>
      </c>
    </row>
    <row r="143" spans="1:18" ht="15" customHeight="1">
      <c r="A143" s="105" t="s">
        <v>98</v>
      </c>
      <c r="B143" s="106"/>
      <c r="C143" s="35">
        <v>-6</v>
      </c>
      <c r="D143" s="39">
        <v>38</v>
      </c>
      <c r="E143" s="16">
        <v>2</v>
      </c>
      <c r="F143" s="33" t="s">
        <v>125</v>
      </c>
      <c r="G143" s="35">
        <v>-3</v>
      </c>
      <c r="H143" s="39">
        <v>32</v>
      </c>
      <c r="I143" s="42">
        <v>2</v>
      </c>
      <c r="J143" s="91" t="s">
        <v>163</v>
      </c>
      <c r="K143" s="91"/>
      <c r="L143" s="26"/>
      <c r="M143" s="15"/>
      <c r="N143" s="16">
        <v>2</v>
      </c>
      <c r="O143" s="33" t="s">
        <v>165</v>
      </c>
      <c r="P143" s="37"/>
      <c r="Q143" s="40"/>
      <c r="R143" s="42">
        <v>3</v>
      </c>
    </row>
    <row r="144" spans="1:18" ht="15" customHeight="1">
      <c r="A144" s="105" t="s">
        <v>99</v>
      </c>
      <c r="B144" s="106"/>
      <c r="C144" s="35">
        <v>-9</v>
      </c>
      <c r="D144" s="39">
        <v>43</v>
      </c>
      <c r="E144" s="16">
        <v>2</v>
      </c>
      <c r="F144" s="33" t="s">
        <v>126</v>
      </c>
      <c r="G144" s="35">
        <v>-9</v>
      </c>
      <c r="H144" s="39">
        <v>40</v>
      </c>
      <c r="I144" s="42">
        <v>2</v>
      </c>
      <c r="J144" s="91" t="s">
        <v>164</v>
      </c>
      <c r="K144" s="91"/>
      <c r="L144" s="26"/>
      <c r="M144" s="15"/>
      <c r="N144" s="16">
        <v>3</v>
      </c>
      <c r="O144" s="33" t="s">
        <v>166</v>
      </c>
      <c r="P144" s="37"/>
      <c r="Q144" s="40"/>
      <c r="R144" s="42">
        <v>3</v>
      </c>
    </row>
    <row r="145" spans="1:18" ht="15" customHeight="1">
      <c r="A145" s="105" t="s">
        <v>100</v>
      </c>
      <c r="B145" s="106"/>
      <c r="C145" s="35">
        <v>-9</v>
      </c>
      <c r="D145" s="39">
        <v>37</v>
      </c>
      <c r="E145" s="16">
        <v>2</v>
      </c>
      <c r="F145" s="33" t="s">
        <v>127</v>
      </c>
      <c r="G145" s="35">
        <v>-3</v>
      </c>
      <c r="H145" s="39">
        <v>30</v>
      </c>
      <c r="I145" s="42">
        <v>2</v>
      </c>
      <c r="J145" s="91" t="s">
        <v>168</v>
      </c>
      <c r="K145" s="91"/>
      <c r="L145" s="26"/>
      <c r="M145" s="15"/>
      <c r="N145" s="16">
        <v>3</v>
      </c>
      <c r="O145" s="33" t="s">
        <v>167</v>
      </c>
      <c r="P145" s="37"/>
      <c r="Q145" s="40"/>
      <c r="R145" s="42">
        <v>3</v>
      </c>
    </row>
    <row r="146" spans="1:18" ht="15" customHeight="1">
      <c r="A146" s="105" t="s">
        <v>101</v>
      </c>
      <c r="B146" s="106"/>
      <c r="C146" s="35">
        <v>-12</v>
      </c>
      <c r="D146" s="39">
        <v>38</v>
      </c>
      <c r="E146" s="16">
        <v>3</v>
      </c>
      <c r="F146" s="33" t="s">
        <v>128</v>
      </c>
      <c r="G146" s="35">
        <v>-18</v>
      </c>
      <c r="H146" s="39">
        <v>33</v>
      </c>
      <c r="I146" s="42">
        <v>4</v>
      </c>
      <c r="J146" s="91" t="s">
        <v>169</v>
      </c>
      <c r="K146" s="91"/>
      <c r="L146" s="26"/>
      <c r="M146" s="15"/>
      <c r="N146" s="16">
        <v>3</v>
      </c>
      <c r="O146" s="33" t="s">
        <v>170</v>
      </c>
      <c r="P146" s="37"/>
      <c r="Q146" s="40"/>
      <c r="R146" s="42">
        <v>3</v>
      </c>
    </row>
    <row r="147" spans="1:18" ht="15" customHeight="1">
      <c r="A147" s="105" t="s">
        <v>102</v>
      </c>
      <c r="B147" s="106"/>
      <c r="C147" s="35">
        <v>-18</v>
      </c>
      <c r="D147" s="39">
        <v>36</v>
      </c>
      <c r="E147" s="16">
        <v>4</v>
      </c>
      <c r="F147" s="33" t="s">
        <v>129</v>
      </c>
      <c r="G147" s="35">
        <v>-6</v>
      </c>
      <c r="H147" s="39">
        <v>43</v>
      </c>
      <c r="I147" s="42">
        <v>2</v>
      </c>
      <c r="J147" s="91" t="s">
        <v>171</v>
      </c>
      <c r="K147" s="91"/>
      <c r="L147" s="26"/>
      <c r="M147" s="15"/>
      <c r="N147" s="16">
        <v>3</v>
      </c>
      <c r="O147" s="33" t="s">
        <v>172</v>
      </c>
      <c r="P147" s="37"/>
      <c r="Q147" s="40"/>
      <c r="R147" s="42">
        <v>3</v>
      </c>
    </row>
    <row r="148" spans="1:18" ht="15" customHeight="1">
      <c r="A148" s="105" t="s">
        <v>103</v>
      </c>
      <c r="B148" s="106"/>
      <c r="C148" s="35">
        <v>-21</v>
      </c>
      <c r="D148" s="39">
        <v>30</v>
      </c>
      <c r="E148" s="16">
        <v>4</v>
      </c>
      <c r="F148" s="33" t="s">
        <v>130</v>
      </c>
      <c r="G148" s="35">
        <v>-6</v>
      </c>
      <c r="H148" s="39">
        <v>33</v>
      </c>
      <c r="I148" s="42">
        <v>2</v>
      </c>
      <c r="J148" s="91" t="s">
        <v>173</v>
      </c>
      <c r="K148" s="91"/>
      <c r="L148" s="26"/>
      <c r="M148" s="15"/>
      <c r="N148" s="16">
        <v>3</v>
      </c>
      <c r="O148" s="33" t="s">
        <v>174</v>
      </c>
      <c r="P148" s="37"/>
      <c r="Q148" s="40"/>
      <c r="R148" s="42">
        <v>3</v>
      </c>
    </row>
    <row r="149" spans="1:18" ht="15" customHeight="1">
      <c r="A149" s="105" t="s">
        <v>104</v>
      </c>
      <c r="B149" s="106"/>
      <c r="C149" s="35">
        <v>-3</v>
      </c>
      <c r="D149" s="39">
        <v>34</v>
      </c>
      <c r="E149" s="16">
        <v>3</v>
      </c>
      <c r="F149" s="33" t="s">
        <v>131</v>
      </c>
      <c r="G149" s="35">
        <v>-3</v>
      </c>
      <c r="H149" s="39">
        <v>31</v>
      </c>
      <c r="I149" s="42">
        <v>2</v>
      </c>
      <c r="J149" s="91" t="s">
        <v>176</v>
      </c>
      <c r="K149" s="91"/>
      <c r="L149" s="26"/>
      <c r="M149" s="15"/>
      <c r="N149" s="16">
        <v>3</v>
      </c>
      <c r="O149" s="33" t="s">
        <v>175</v>
      </c>
      <c r="P149" s="37"/>
      <c r="Q149" s="40"/>
      <c r="R149" s="42">
        <v>3</v>
      </c>
    </row>
    <row r="150" spans="1:18" ht="15" customHeight="1">
      <c r="A150" s="105" t="s">
        <v>105</v>
      </c>
      <c r="B150" s="106"/>
      <c r="C150" s="35">
        <v>-12</v>
      </c>
      <c r="D150" s="39">
        <v>39</v>
      </c>
      <c r="E150" s="16">
        <v>2</v>
      </c>
      <c r="F150" s="33" t="s">
        <v>132</v>
      </c>
      <c r="G150" s="35">
        <v>-9</v>
      </c>
      <c r="H150" s="39">
        <v>35</v>
      </c>
      <c r="I150" s="42">
        <v>3</v>
      </c>
      <c r="J150" s="91" t="s">
        <v>177</v>
      </c>
      <c r="K150" s="91"/>
      <c r="L150" s="26"/>
      <c r="M150" s="15"/>
      <c r="N150" s="16">
        <v>3</v>
      </c>
      <c r="O150" s="33" t="s">
        <v>180</v>
      </c>
      <c r="P150" s="37"/>
      <c r="Q150" s="40"/>
      <c r="R150" s="42">
        <v>4</v>
      </c>
    </row>
    <row r="151" spans="1:18" ht="15" customHeight="1">
      <c r="A151" s="105" t="s">
        <v>106</v>
      </c>
      <c r="B151" s="106"/>
      <c r="C151" s="35">
        <v>-3</v>
      </c>
      <c r="D151" s="39">
        <v>29</v>
      </c>
      <c r="E151" s="16">
        <v>2</v>
      </c>
      <c r="F151" s="33" t="s">
        <v>133</v>
      </c>
      <c r="G151" s="35">
        <v>-15</v>
      </c>
      <c r="H151" s="39">
        <v>33</v>
      </c>
      <c r="I151" s="42">
        <v>4</v>
      </c>
      <c r="J151" s="91" t="s">
        <v>178</v>
      </c>
      <c r="K151" s="91"/>
      <c r="L151" s="26"/>
      <c r="M151" s="15"/>
      <c r="N151" s="16">
        <v>3</v>
      </c>
      <c r="O151" s="33" t="s">
        <v>182</v>
      </c>
      <c r="P151" s="37"/>
      <c r="Q151" s="40"/>
      <c r="R151" s="42">
        <v>4</v>
      </c>
    </row>
    <row r="152" spans="1:18" ht="15" customHeight="1">
      <c r="A152" s="91" t="s">
        <v>187</v>
      </c>
      <c r="B152" s="93"/>
      <c r="C152" s="26"/>
      <c r="D152" s="15"/>
      <c r="E152" s="16">
        <v>4</v>
      </c>
      <c r="F152" s="33" t="s">
        <v>188</v>
      </c>
      <c r="G152" s="37"/>
      <c r="H152" s="40"/>
      <c r="I152" s="42">
        <v>4</v>
      </c>
      <c r="J152" s="91" t="s">
        <v>179</v>
      </c>
      <c r="K152" s="91"/>
      <c r="L152" s="26"/>
      <c r="M152" s="15"/>
      <c r="N152" s="16">
        <v>3</v>
      </c>
      <c r="O152" s="33" t="s">
        <v>183</v>
      </c>
      <c r="P152" s="37"/>
      <c r="Q152" s="40"/>
      <c r="R152" s="42">
        <v>4</v>
      </c>
    </row>
    <row r="153" spans="1:18" ht="15" customHeight="1">
      <c r="A153" s="91" t="s">
        <v>190</v>
      </c>
      <c r="B153" s="91"/>
      <c r="C153" s="26"/>
      <c r="D153" s="15"/>
      <c r="E153" s="16">
        <v>4</v>
      </c>
      <c r="F153" s="33" t="s">
        <v>189</v>
      </c>
      <c r="G153" s="37"/>
      <c r="H153" s="40"/>
      <c r="I153" s="42">
        <v>4</v>
      </c>
      <c r="J153" s="91" t="s">
        <v>181</v>
      </c>
      <c r="K153" s="91"/>
      <c r="L153" s="26"/>
      <c r="M153" s="15"/>
      <c r="N153" s="16">
        <v>4</v>
      </c>
      <c r="O153" s="33" t="s">
        <v>184</v>
      </c>
      <c r="P153" s="37"/>
      <c r="Q153" s="40"/>
      <c r="R153" s="42">
        <v>4</v>
      </c>
    </row>
    <row r="154" spans="1:18" ht="15" customHeight="1">
      <c r="A154" s="91" t="s">
        <v>191</v>
      </c>
      <c r="B154" s="91"/>
      <c r="C154" s="26"/>
      <c r="D154" s="15"/>
      <c r="E154" s="16">
        <v>4</v>
      </c>
      <c r="F154" s="33" t="s">
        <v>193</v>
      </c>
      <c r="G154" s="37"/>
      <c r="H154" s="40"/>
      <c r="I154" s="42">
        <v>4</v>
      </c>
      <c r="J154" s="91" t="s">
        <v>186</v>
      </c>
      <c r="K154" s="91"/>
      <c r="L154" s="26"/>
      <c r="M154" s="15"/>
      <c r="N154" s="16">
        <v>4</v>
      </c>
      <c r="O154" s="33" t="s">
        <v>185</v>
      </c>
      <c r="P154" s="37"/>
      <c r="Q154" s="40"/>
      <c r="R154" s="42">
        <v>4</v>
      </c>
    </row>
    <row r="155" spans="1:18" ht="15" customHeight="1">
      <c r="A155" s="91" t="s">
        <v>192</v>
      </c>
      <c r="B155" s="91"/>
      <c r="C155" s="26"/>
      <c r="D155" s="15"/>
      <c r="E155" s="16">
        <v>4</v>
      </c>
      <c r="F155" s="33" t="s">
        <v>194</v>
      </c>
      <c r="G155" s="37"/>
      <c r="H155" s="40"/>
      <c r="I155" s="42">
        <v>4</v>
      </c>
      <c r="J155" s="92" t="s">
        <v>195</v>
      </c>
      <c r="K155" s="91"/>
      <c r="L155" s="26"/>
      <c r="M155" s="15"/>
      <c r="N155" s="16">
        <v>4</v>
      </c>
      <c r="O155" s="33"/>
      <c r="P155" s="37"/>
      <c r="Q155" s="40"/>
      <c r="R155" s="42"/>
    </row>
  </sheetData>
  <mergeCells count="189">
    <mergeCell ref="A122:R122"/>
    <mergeCell ref="L110:O113"/>
    <mergeCell ref="M115:S120"/>
    <mergeCell ref="P105:S113"/>
    <mergeCell ref="A114:S114"/>
    <mergeCell ref="B111:D111"/>
    <mergeCell ref="N105:O105"/>
    <mergeCell ref="I107:K107"/>
    <mergeCell ref="A105:I105"/>
    <mergeCell ref="E12:E13"/>
    <mergeCell ref="G12:G13"/>
    <mergeCell ref="H7:H11"/>
    <mergeCell ref="A35:C36"/>
    <mergeCell ref="A27:Q33"/>
    <mergeCell ref="A2:Q2"/>
    <mergeCell ref="O12:O13"/>
    <mergeCell ref="I6:L6"/>
    <mergeCell ref="O7:O11"/>
    <mergeCell ref="M6:P6"/>
    <mergeCell ref="M7:M11"/>
    <mergeCell ref="D12:D13"/>
    <mergeCell ref="A6:C6"/>
    <mergeCell ref="A104:O104"/>
    <mergeCell ref="N7:N11"/>
    <mergeCell ref="J7:J11"/>
    <mergeCell ref="B112:D112"/>
    <mergeCell ref="I109:K109"/>
    <mergeCell ref="H110:K110"/>
    <mergeCell ref="B110:D110"/>
    <mergeCell ref="B109:D109"/>
    <mergeCell ref="D6:H6"/>
    <mergeCell ref="A12:A13"/>
    <mergeCell ref="B12:B13"/>
    <mergeCell ref="C12:C13"/>
    <mergeCell ref="H12:H13"/>
    <mergeCell ref="F12:F13"/>
    <mergeCell ref="E7:E11"/>
    <mergeCell ref="B7:B11"/>
    <mergeCell ref="C7:C11"/>
    <mergeCell ref="D7:D11"/>
    <mergeCell ref="H25:P25"/>
    <mergeCell ref="L22:P22"/>
    <mergeCell ref="P12:P13"/>
    <mergeCell ref="I12:I13"/>
    <mergeCell ref="K12:K13"/>
    <mergeCell ref="M12:M13"/>
    <mergeCell ref="N12:N13"/>
    <mergeCell ref="L23:P23"/>
    <mergeCell ref="L24:P24"/>
    <mergeCell ref="M109:O109"/>
    <mergeCell ref="M108:O108"/>
    <mergeCell ref="M107:O107"/>
    <mergeCell ref="B106:D106"/>
    <mergeCell ref="B107:D107"/>
    <mergeCell ref="B108:D108"/>
    <mergeCell ref="I108:K108"/>
    <mergeCell ref="A15:A25"/>
    <mergeCell ref="D21:J21"/>
    <mergeCell ref="I7:I11"/>
    <mergeCell ref="F116:H116"/>
    <mergeCell ref="H112:J112"/>
    <mergeCell ref="H113:J113"/>
    <mergeCell ref="I115:J115"/>
    <mergeCell ref="G110:G112"/>
    <mergeCell ref="H111:J111"/>
    <mergeCell ref="B24:F24"/>
    <mergeCell ref="C117:E117"/>
    <mergeCell ref="C118:E118"/>
    <mergeCell ref="A117:B117"/>
    <mergeCell ref="A118:B118"/>
    <mergeCell ref="F118:H118"/>
    <mergeCell ref="A119:B119"/>
    <mergeCell ref="A120:B120"/>
    <mergeCell ref="F120:H120"/>
    <mergeCell ref="C120:E120"/>
    <mergeCell ref="F119:H119"/>
    <mergeCell ref="C119:E119"/>
    <mergeCell ref="K120:L120"/>
    <mergeCell ref="I120:J120"/>
    <mergeCell ref="I116:J116"/>
    <mergeCell ref="I117:J117"/>
    <mergeCell ref="K117:L117"/>
    <mergeCell ref="K118:L118"/>
    <mergeCell ref="I118:J118"/>
    <mergeCell ref="I119:J119"/>
    <mergeCell ref="K119:L119"/>
    <mergeCell ref="K115:L116"/>
    <mergeCell ref="AA109:AB109"/>
    <mergeCell ref="F117:H117"/>
    <mergeCell ref="AA114:AB114"/>
    <mergeCell ref="AA115:AB115"/>
    <mergeCell ref="AA116:AB116"/>
    <mergeCell ref="AA117:AB117"/>
    <mergeCell ref="A115:H115"/>
    <mergeCell ref="B113:D113"/>
    <mergeCell ref="A116:B116"/>
    <mergeCell ref="C116:E116"/>
    <mergeCell ref="AA105:AB105"/>
    <mergeCell ref="AA106:AB106"/>
    <mergeCell ref="AA107:AB107"/>
    <mergeCell ref="AA108:AB108"/>
    <mergeCell ref="AA110:AB110"/>
    <mergeCell ref="AA120:AB120"/>
    <mergeCell ref="A125:R125"/>
    <mergeCell ref="A126:B126"/>
    <mergeCell ref="J126:K126"/>
    <mergeCell ref="AA118:AB118"/>
    <mergeCell ref="AA119:AB119"/>
    <mergeCell ref="AA111:AB111"/>
    <mergeCell ref="AA112:AB112"/>
    <mergeCell ref="AA113:AB113"/>
    <mergeCell ref="A127:B127"/>
    <mergeCell ref="J127:K127"/>
    <mergeCell ref="A128:B128"/>
    <mergeCell ref="J128:K128"/>
    <mergeCell ref="A129:B129"/>
    <mergeCell ref="J129:K129"/>
    <mergeCell ref="A130:B130"/>
    <mergeCell ref="J130:K130"/>
    <mergeCell ref="A131:B131"/>
    <mergeCell ref="J131:K131"/>
    <mergeCell ref="A132:B132"/>
    <mergeCell ref="J132:K132"/>
    <mergeCell ref="A133:B133"/>
    <mergeCell ref="J133:K133"/>
    <mergeCell ref="A134:B134"/>
    <mergeCell ref="J134:K134"/>
    <mergeCell ref="A135:B135"/>
    <mergeCell ref="J135:K135"/>
    <mergeCell ref="A136:B136"/>
    <mergeCell ref="J136:K136"/>
    <mergeCell ref="A137:B137"/>
    <mergeCell ref="J137:K137"/>
    <mergeCell ref="A138:B138"/>
    <mergeCell ref="J138:K138"/>
    <mergeCell ref="A139:B139"/>
    <mergeCell ref="J139:K139"/>
    <mergeCell ref="A140:B140"/>
    <mergeCell ref="J140:K140"/>
    <mergeCell ref="A141:B141"/>
    <mergeCell ref="J141:K141"/>
    <mergeCell ref="A142:B142"/>
    <mergeCell ref="J142:K142"/>
    <mergeCell ref="A143:B143"/>
    <mergeCell ref="J143:K143"/>
    <mergeCell ref="A144:B144"/>
    <mergeCell ref="J144:K144"/>
    <mergeCell ref="J147:K147"/>
    <mergeCell ref="A148:B148"/>
    <mergeCell ref="J148:K148"/>
    <mergeCell ref="A145:B145"/>
    <mergeCell ref="A151:B151"/>
    <mergeCell ref="J151:K151"/>
    <mergeCell ref="A155:B155"/>
    <mergeCell ref="J155:K155"/>
    <mergeCell ref="A152:B152"/>
    <mergeCell ref="J152:K152"/>
    <mergeCell ref="A153:B153"/>
    <mergeCell ref="J153:K153"/>
    <mergeCell ref="A154:B154"/>
    <mergeCell ref="J154:K154"/>
    <mergeCell ref="Q6:Q11"/>
    <mergeCell ref="A7:A11"/>
    <mergeCell ref="A150:B150"/>
    <mergeCell ref="J150:K150"/>
    <mergeCell ref="J145:K145"/>
    <mergeCell ref="A149:B149"/>
    <mergeCell ref="J149:K149"/>
    <mergeCell ref="A146:B146"/>
    <mergeCell ref="J146:K146"/>
    <mergeCell ref="A147:B147"/>
    <mergeCell ref="B42:I42"/>
    <mergeCell ref="B43:K57"/>
    <mergeCell ref="A37:K37"/>
    <mergeCell ref="A1:Q1"/>
    <mergeCell ref="P7:P11"/>
    <mergeCell ref="N3:P3"/>
    <mergeCell ref="N4:P4"/>
    <mergeCell ref="A5:M5"/>
    <mergeCell ref="N5:P5"/>
    <mergeCell ref="A3:M4"/>
    <mergeCell ref="K7:K11"/>
    <mergeCell ref="L7:L11"/>
    <mergeCell ref="F7:F11"/>
    <mergeCell ref="G7:G11"/>
    <mergeCell ref="B58:H58"/>
    <mergeCell ref="A65:N65"/>
    <mergeCell ref="A70:N70"/>
    <mergeCell ref="I58:K62"/>
  </mergeCells>
  <printOptions horizontalCentered="1"/>
  <pageMargins left="0.3937007874015748" right="0.1968503937007874" top="0.3937007874015748" bottom="0.3937007874015748"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Fahri</dc:creator>
  <cp:keywords/>
  <dc:description/>
  <cp:lastModifiedBy>PC</cp:lastModifiedBy>
  <cp:lastPrinted>2006-09-06T18:52:38Z</cp:lastPrinted>
  <dcterms:created xsi:type="dcterms:W3CDTF">2004-01-14T16:08:12Z</dcterms:created>
  <dcterms:modified xsi:type="dcterms:W3CDTF">2007-08-26T08:17:37Z</dcterms:modified>
  <cp:category/>
  <cp:version/>
  <cp:contentType/>
  <cp:contentStatus/>
</cp:coreProperties>
</file>