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70" yWindow="105" windowWidth="9375" windowHeight="7845" tabRatio="568" activeTab="0"/>
  </bookViews>
  <sheets>
    <sheet name="KOLON HESABI" sheetId="1" r:id="rId1"/>
  </sheets>
  <definedNames>
    <definedName name="BOY">#REF!</definedName>
    <definedName name="çap">#REF!</definedName>
    <definedName name="ÇAP9">#REF!</definedName>
    <definedName name="debi">#REF!</definedName>
    <definedName name="DEBİ9">#REF!</definedName>
    <definedName name="hız">#REF!</definedName>
  </definedNames>
  <calcPr fullCalcOnLoad="1"/>
</workbook>
</file>

<file path=xl/sharedStrings.xml><?xml version="1.0" encoding="utf-8"?>
<sst xmlns="http://schemas.openxmlformats.org/spreadsheetml/2006/main" count="39" uniqueCount="37">
  <si>
    <t>Sayaç</t>
  </si>
  <si>
    <t>Küresel</t>
  </si>
  <si>
    <t>T-Kol</t>
  </si>
  <si>
    <t>Redük-</t>
  </si>
  <si>
    <t>İstavroz</t>
  </si>
  <si>
    <t>TOPLAM</t>
  </si>
  <si>
    <t>z</t>
  </si>
  <si>
    <t>Dirsek</t>
  </si>
  <si>
    <t>Vana</t>
  </si>
  <si>
    <t>Akış</t>
  </si>
  <si>
    <t>siyon</t>
  </si>
  <si>
    <t>Kol-Ayr.</t>
  </si>
  <si>
    <t>Ksi</t>
  </si>
  <si>
    <t>T-Düz</t>
  </si>
  <si>
    <t>Düz-Akış</t>
  </si>
  <si>
    <t>1,8&gt;</t>
  </si>
  <si>
    <t>No</t>
  </si>
  <si>
    <t>UYGUNDUR</t>
  </si>
  <si>
    <r>
      <t xml:space="preserve">z  </t>
    </r>
    <r>
      <rPr>
        <b/>
        <sz val="10"/>
        <rFont val="MS Sans Serif"/>
        <family val="0"/>
      </rPr>
      <t xml:space="preserve">Ksi  DEĞERLERİ  TABLOSU  </t>
    </r>
  </si>
  <si>
    <t>DOĞALGAZ BORU ÇAPI BELİRLEME FORMU
-İŞYERLERİ İÇİN-</t>
  </si>
  <si>
    <t>*Kazan
Kapasite
kcal/h</t>
  </si>
  <si>
    <t>V1
m3/h</t>
  </si>
  <si>
    <t>Eşzaman Fak.</t>
  </si>
  <si>
    <t>*V
m3/h</t>
  </si>
  <si>
    <t xml:space="preserve">
*L
m</t>
  </si>
  <si>
    <t>*DN
mm</t>
  </si>
  <si>
    <t xml:space="preserve">
W
m/s</t>
  </si>
  <si>
    <t>PR/L
mbar/m</t>
  </si>
  <si>
    <t xml:space="preserve">
PR
mbar</t>
  </si>
  <si>
    <t>z
Ksi</t>
  </si>
  <si>
    <t>PF
mbar</t>
  </si>
  <si>
    <t>*h
m</t>
  </si>
  <si>
    <t xml:space="preserve">
PA
mbar</t>
  </si>
  <si>
    <t>Topl. P
mbar</t>
  </si>
  <si>
    <t xml:space="preserve">
DN
Emny</t>
  </si>
  <si>
    <t>Sayaç
G4,6,16
25,40,65</t>
  </si>
  <si>
    <t>Kolon
No</t>
  </si>
</sst>
</file>

<file path=xl/styles.xml><?xml version="1.0" encoding="utf-8"?>
<styleSheet xmlns="http://schemas.openxmlformats.org/spreadsheetml/2006/main">
  <numFmts count="3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-.$&quot;;\-#,##0\ &quot;-.$&quot;"/>
    <numFmt numFmtId="165" formatCode="#,##0\ &quot;-.$&quot;;[Red]\-#,##0\ &quot;-.$&quot;"/>
    <numFmt numFmtId="166" formatCode="#,##0.00\ &quot;-.$&quot;;\-#,##0.00\ &quot;-.$&quot;"/>
    <numFmt numFmtId="167" formatCode="#,##0.00\ &quot;-.$&quot;;[Red]\-#,##0.00\ &quot;-.$&quot;"/>
    <numFmt numFmtId="168" formatCode="_-* #,##0\ &quot;-.$&quot;_-;\-* #,##0\ &quot;-.$&quot;_-;_-* &quot;-&quot;\ &quot;-.$&quot;_-;_-@_-"/>
    <numFmt numFmtId="169" formatCode="_-* #,##0\ _-_._$_-;\-* #,##0\ _-_._$_-;_-* &quot;-&quot;\ _-_._$_-;_-@_-"/>
    <numFmt numFmtId="170" formatCode="_-* #,##0.00\ &quot;-.$&quot;_-;\-* #,##0.00\ &quot;-.$&quot;_-;_-* &quot;-&quot;??\ &quot;-.$&quot;_-;_-@_-"/>
    <numFmt numFmtId="171" formatCode="_-* #,##0.00\ _-_._$_-;\-* #,##0.00\ _-_._$_-;_-* &quot;-&quot;??\ _-_._$_-;_-@_-"/>
    <numFmt numFmtId="172" formatCode="#,##0\ &quot; TL&quot;;\-#,##0\ &quot; TL&quot;"/>
    <numFmt numFmtId="173" formatCode="#,##0\ &quot; TL&quot;;[Red]\-#,##0\ &quot; TL&quot;"/>
    <numFmt numFmtId="174" formatCode="#,##0.00\ &quot; TL&quot;;\-#,##0.00\ &quot; TL&quot;"/>
    <numFmt numFmtId="175" formatCode="#,##0.00\ &quot; TL&quot;;[Red]\-#,##0.00\ &quot; TL&quot;"/>
    <numFmt numFmtId="176" formatCode="_-* #,##0\ &quot; TL&quot;_-;\-* #,##0\ &quot; TL&quot;_-;_-* &quot;-&quot;\ &quot; TL&quot;_-;_-@_-"/>
    <numFmt numFmtId="177" formatCode="_-* #,##0\ _ _T_L_-;\-* #,##0\ _ _T_L_-;_-* &quot;-&quot;\ _ _T_L_-;_-@_-"/>
    <numFmt numFmtId="178" formatCode="_-* #,##0.00\ &quot; TL&quot;_-;\-* #,##0.00\ &quot; TL&quot;_-;_-* &quot;-&quot;??\ &quot; TL&quot;_-;_-@_-"/>
    <numFmt numFmtId="179" formatCode="_-* #,##0.00\ _ _T_L_-;\-* #,##0.00\ _ _T_L_-;_-* &quot;-&quot;??\ _ _T_L_-;_-@_-"/>
    <numFmt numFmtId="180" formatCode="#,##0\ \T\L;\(#,##0\T\L\)"/>
    <numFmt numFmtId="181" formatCode="0.0000"/>
    <numFmt numFmtId="182" formatCode="0.00000"/>
    <numFmt numFmtId="183" formatCode="0.000"/>
    <numFmt numFmtId="184" formatCode="0.0"/>
    <numFmt numFmtId="185" formatCode="0.000000"/>
  </numFmts>
  <fonts count="13">
    <font>
      <sz val="10"/>
      <name val="Arial Tur"/>
      <family val="0"/>
    </font>
    <font>
      <b/>
      <sz val="10"/>
      <name val="Arial Tur"/>
      <family val="0"/>
    </font>
    <font>
      <i/>
      <sz val="10"/>
      <name val="Arial Tur"/>
      <family val="0"/>
    </font>
    <font>
      <b/>
      <i/>
      <sz val="10"/>
      <name val="Arial Tur"/>
      <family val="0"/>
    </font>
    <font>
      <sz val="10"/>
      <name val="MS Sans Serif"/>
      <family val="0"/>
    </font>
    <font>
      <sz val="10"/>
      <name val="Symbol"/>
      <family val="0"/>
    </font>
    <font>
      <b/>
      <sz val="12"/>
      <name val="MS Sans Serif"/>
      <family val="0"/>
    </font>
    <font>
      <b/>
      <sz val="12"/>
      <name val="Arial"/>
      <family val="2"/>
    </font>
    <font>
      <b/>
      <sz val="12"/>
      <name val="Arial Tur"/>
      <family val="0"/>
    </font>
    <font>
      <b/>
      <sz val="10"/>
      <name val="MS Sans Serif"/>
      <family val="0"/>
    </font>
    <font>
      <b/>
      <sz val="10"/>
      <name val="Symbol"/>
      <family val="1"/>
    </font>
    <font>
      <b/>
      <sz val="16"/>
      <name val="Arial"/>
      <family val="2"/>
    </font>
    <font>
      <b/>
      <sz val="16"/>
      <name val="Arial Tur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>
      <alignment/>
      <protection/>
    </xf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4" fillId="0" borderId="4" xfId="0" applyFont="1" applyFill="1" applyBorder="1" applyAlignment="1">
      <alignment horizontal="centerContinuous"/>
    </xf>
    <xf numFmtId="0" fontId="4" fillId="2" borderId="1" xfId="0" applyFont="1" applyFill="1" applyBorder="1" applyAlignment="1">
      <alignment horizontal="centerContinuous"/>
    </xf>
    <xf numFmtId="0" fontId="0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Continuous"/>
    </xf>
    <xf numFmtId="0" fontId="4" fillId="4" borderId="1" xfId="0" applyFont="1" applyFill="1" applyBorder="1" applyAlignment="1">
      <alignment horizontal="centerContinuous"/>
    </xf>
    <xf numFmtId="0" fontId="0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Continuous"/>
    </xf>
    <xf numFmtId="0" fontId="0" fillId="5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Continuous"/>
    </xf>
    <xf numFmtId="0" fontId="6" fillId="5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Continuous"/>
    </xf>
    <xf numFmtId="0" fontId="6" fillId="5" borderId="1" xfId="0" applyFont="1" applyFill="1" applyBorder="1" applyAlignment="1">
      <alignment horizontal="centerContinuous"/>
    </xf>
    <xf numFmtId="0" fontId="6" fillId="2" borderId="1" xfId="0" applyFont="1" applyFill="1" applyBorder="1" applyAlignment="1">
      <alignment horizontal="center"/>
    </xf>
    <xf numFmtId="184" fontId="8" fillId="4" borderId="1" xfId="0" applyNumberFormat="1" applyFont="1" applyFill="1" applyBorder="1" applyAlignment="1">
      <alignment horizontal="center"/>
    </xf>
    <xf numFmtId="183" fontId="8" fillId="4" borderId="1" xfId="0" applyNumberFormat="1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0" fontId="8" fillId="0" borderId="5" xfId="0" applyFont="1" applyBorder="1" applyAlignment="1">
      <alignment/>
    </xf>
    <xf numFmtId="0" fontId="8" fillId="0" borderId="0" xfId="0" applyFont="1" applyBorder="1" applyAlignment="1">
      <alignment/>
    </xf>
    <xf numFmtId="0" fontId="8" fillId="5" borderId="1" xfId="0" applyFont="1" applyFill="1" applyBorder="1" applyAlignment="1">
      <alignment horizontal="center"/>
    </xf>
    <xf numFmtId="183" fontId="6" fillId="7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183" fontId="8" fillId="3" borderId="1" xfId="0" applyNumberFormat="1" applyFont="1" applyFill="1" applyBorder="1" applyAlignment="1">
      <alignment horizontal="center"/>
    </xf>
    <xf numFmtId="1" fontId="8" fillId="7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8" fillId="4" borderId="1" xfId="0" applyFont="1" applyFill="1" applyBorder="1" applyAlignment="1">
      <alignment horizontal="center"/>
    </xf>
    <xf numFmtId="2" fontId="8" fillId="7" borderId="2" xfId="0" applyNumberFormat="1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184" fontId="9" fillId="4" borderId="1" xfId="0" applyNumberFormat="1" applyFont="1" applyFill="1" applyBorder="1" applyAlignment="1">
      <alignment horizontal="center"/>
    </xf>
    <xf numFmtId="2" fontId="9" fillId="4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4" borderId="1" xfId="0" applyFont="1" applyFill="1" applyBorder="1" applyAlignment="1">
      <alignment horizontal="center" wrapText="1"/>
    </xf>
    <xf numFmtId="0" fontId="9" fillId="8" borderId="1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Continuous"/>
    </xf>
    <xf numFmtId="0" fontId="4" fillId="4" borderId="1" xfId="0" applyFont="1" applyFill="1" applyBorder="1" applyAlignment="1">
      <alignment horizontal="centerContinuous" wrapText="1"/>
    </xf>
    <xf numFmtId="0" fontId="4" fillId="5" borderId="1" xfId="0" applyFont="1" applyFill="1" applyBorder="1" applyAlignment="1">
      <alignment horizontal="centerContinuous" wrapText="1"/>
    </xf>
    <xf numFmtId="0" fontId="4" fillId="3" borderId="1" xfId="0" applyFont="1" applyFill="1" applyBorder="1" applyAlignment="1">
      <alignment horizontal="centerContinuous" wrapText="1"/>
    </xf>
    <xf numFmtId="0" fontId="4" fillId="2" borderId="1" xfId="0" applyFont="1" applyFill="1" applyBorder="1" applyAlignment="1">
      <alignment horizontal="centerContinuous" wrapText="1"/>
    </xf>
    <xf numFmtId="0" fontId="4" fillId="8" borderId="1" xfId="0" applyFont="1" applyFill="1" applyBorder="1" applyAlignment="1">
      <alignment horizontal="centerContinuous" wrapText="1"/>
    </xf>
    <xf numFmtId="0" fontId="4" fillId="7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7" borderId="1" xfId="0" applyFont="1" applyFill="1" applyBorder="1" applyAlignment="1">
      <alignment horizontal="centerContinuous" wrapText="1"/>
    </xf>
    <xf numFmtId="0" fontId="6" fillId="0" borderId="1" xfId="0" applyFont="1" applyFill="1" applyBorder="1" applyAlignment="1">
      <alignment horizontal="centerContinuous"/>
    </xf>
    <xf numFmtId="0" fontId="6" fillId="0" borderId="1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4" fillId="0" borderId="1" xfId="0" applyFont="1" applyFill="1" applyBorder="1" applyAlignment="1">
      <alignment horizontal="centerContinuous"/>
    </xf>
    <xf numFmtId="0" fontId="4" fillId="0" borderId="7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6" borderId="1" xfId="0" applyFont="1" applyFill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4" fillId="6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0" fontId="5" fillId="4" borderId="1" xfId="0" applyFont="1" applyFill="1" applyBorder="1" applyAlignment="1">
      <alignment horizontal="centerContinuous"/>
    </xf>
    <xf numFmtId="0" fontId="0" fillId="5" borderId="1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1" xfId="0" applyFont="1" applyBorder="1" applyAlignment="1">
      <alignment/>
    </xf>
    <xf numFmtId="0" fontId="11" fillId="5" borderId="1" xfId="0" applyFont="1" applyFill="1" applyBorder="1" applyAlignment="1">
      <alignment horizontal="center" wrapText="1"/>
    </xf>
    <xf numFmtId="0" fontId="11" fillId="5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13"/>
  <sheetViews>
    <sheetView showGridLines="0" tabSelected="1" workbookViewId="0" topLeftCell="A1">
      <selection activeCell="G11" sqref="G11:G12"/>
    </sheetView>
  </sheetViews>
  <sheetFormatPr defaultColWidth="9.00390625" defaultRowHeight="12.75"/>
  <cols>
    <col min="1" max="1" width="6.125" style="2" customWidth="1"/>
    <col min="2" max="2" width="10.75390625" style="2" customWidth="1"/>
    <col min="3" max="3" width="10.25390625" style="2" customWidth="1"/>
    <col min="4" max="4" width="11.625" style="2" customWidth="1"/>
    <col min="5" max="5" width="6.875" style="2" customWidth="1"/>
    <col min="6" max="7" width="5.875" style="2" customWidth="1"/>
    <col min="8" max="8" width="9.125" style="2" customWidth="1"/>
    <col min="9" max="9" width="8.00390625" style="2" customWidth="1"/>
    <col min="10" max="10" width="6.00390625" style="2" customWidth="1"/>
    <col min="11" max="11" width="7.25390625" style="2" customWidth="1"/>
    <col min="12" max="12" width="9.00390625" style="2" customWidth="1"/>
    <col min="13" max="13" width="5.75390625" style="2" customWidth="1"/>
    <col min="14" max="14" width="10.00390625" style="2" customWidth="1"/>
    <col min="15" max="15" width="9.25390625" style="2" customWidth="1"/>
    <col min="16" max="16" width="6.25390625" style="2" customWidth="1"/>
    <col min="17" max="17" width="7.25390625" style="2" customWidth="1"/>
    <col min="18" max="18" width="5.75390625" style="2" customWidth="1"/>
    <col min="19" max="19" width="5.125" style="2" customWidth="1"/>
    <col min="20" max="20" width="8.00390625" style="2" customWidth="1"/>
    <col min="21" max="21" width="8.25390625" style="2" customWidth="1"/>
    <col min="22" max="22" width="7.375" style="2" customWidth="1"/>
    <col min="23" max="24" width="7.125" style="2" customWidth="1"/>
    <col min="25" max="25" width="7.00390625" style="2" customWidth="1"/>
    <col min="26" max="26" width="7.125" style="2" customWidth="1"/>
    <col min="27" max="27" width="7.75390625" style="2" customWidth="1"/>
    <col min="28" max="29" width="8.25390625" style="2" customWidth="1"/>
    <col min="30" max="30" width="8.75390625" style="2" customWidth="1"/>
    <col min="31" max="16384" width="9.125" style="2" customWidth="1"/>
  </cols>
  <sheetData>
    <row r="1" s="1" customFormat="1" ht="16.5" customHeight="1"/>
    <row r="2" spans="1:18" ht="15.75">
      <c r="A2" s="39"/>
      <c r="B2" s="33"/>
      <c r="C2" s="33"/>
      <c r="D2" s="33"/>
      <c r="E2" s="33"/>
      <c r="F2" s="33"/>
      <c r="G2" s="33"/>
      <c r="H2" s="33"/>
      <c r="I2" s="33"/>
      <c r="J2" s="33"/>
      <c r="K2" s="46"/>
      <c r="L2" s="47"/>
      <c r="M2" s="68"/>
      <c r="N2" s="67"/>
      <c r="O2" s="61"/>
      <c r="P2" s="64"/>
      <c r="Q2" s="46"/>
      <c r="R2" s="64"/>
    </row>
    <row r="3" spans="1:18" ht="15.75">
      <c r="A3" s="39"/>
      <c r="B3" s="33"/>
      <c r="C3" s="33"/>
      <c r="D3" s="33"/>
      <c r="E3" s="33"/>
      <c r="F3" s="33"/>
      <c r="G3" s="33"/>
      <c r="H3" s="33"/>
      <c r="I3" s="33"/>
      <c r="J3" s="33"/>
      <c r="K3" s="46"/>
      <c r="L3" s="47"/>
      <c r="M3" s="68"/>
      <c r="N3" s="67"/>
      <c r="O3" s="61"/>
      <c r="P3" s="64"/>
      <c r="Q3" s="46"/>
      <c r="R3" s="64"/>
    </row>
    <row r="4" spans="1:18" ht="15.75">
      <c r="A4" s="39"/>
      <c r="B4" s="33"/>
      <c r="C4" s="33"/>
      <c r="D4" s="33"/>
      <c r="E4" s="33"/>
      <c r="F4" s="33"/>
      <c r="G4" s="33"/>
      <c r="H4" s="33"/>
      <c r="I4" s="33"/>
      <c r="J4" s="33"/>
      <c r="K4" s="46"/>
      <c r="L4" s="47"/>
      <c r="M4" s="68"/>
      <c r="N4" s="67"/>
      <c r="O4" s="61"/>
      <c r="P4" s="64"/>
      <c r="Q4" s="46"/>
      <c r="R4" s="64"/>
    </row>
    <row r="5" spans="1:30" ht="45" customHeight="1">
      <c r="A5" s="80" t="s">
        <v>19</v>
      </c>
      <c r="B5" s="80"/>
      <c r="C5" s="80"/>
      <c r="D5" s="80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2"/>
      <c r="Q5" s="83"/>
      <c r="R5" s="5"/>
      <c r="S5" s="5"/>
      <c r="T5" s="76" t="s">
        <v>18</v>
      </c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1:30" ht="15.75">
      <c r="A6" s="24"/>
      <c r="B6" s="24"/>
      <c r="C6" s="24"/>
      <c r="D6" s="24"/>
      <c r="E6" s="59"/>
      <c r="F6" s="59"/>
      <c r="G6" s="59"/>
      <c r="H6" s="59"/>
      <c r="I6" s="59"/>
      <c r="J6" s="59"/>
      <c r="K6" s="59"/>
      <c r="L6" s="59"/>
      <c r="M6" s="59"/>
      <c r="N6" s="59"/>
      <c r="O6" s="60"/>
      <c r="P6" s="60"/>
      <c r="Q6" s="60"/>
      <c r="T6" s="7"/>
      <c r="U6" s="19" t="s">
        <v>0</v>
      </c>
      <c r="V6" s="14">
        <v>90</v>
      </c>
      <c r="W6" s="14">
        <v>45</v>
      </c>
      <c r="X6" s="15" t="s">
        <v>1</v>
      </c>
      <c r="Y6" s="10" t="s">
        <v>2</v>
      </c>
      <c r="Z6" s="10" t="s">
        <v>13</v>
      </c>
      <c r="AA6" s="69" t="s">
        <v>3</v>
      </c>
      <c r="AB6" s="70" t="s">
        <v>4</v>
      </c>
      <c r="AC6" s="70" t="s">
        <v>4</v>
      </c>
      <c r="AD6" s="15" t="s">
        <v>5</v>
      </c>
    </row>
    <row r="7" spans="1:30" ht="15.75">
      <c r="A7" s="26"/>
      <c r="B7" s="27">
        <v>1</v>
      </c>
      <c r="C7" s="27">
        <v>2</v>
      </c>
      <c r="D7" s="27">
        <v>3</v>
      </c>
      <c r="E7" s="27">
        <v>4</v>
      </c>
      <c r="F7" s="27">
        <v>5</v>
      </c>
      <c r="G7" s="27">
        <v>6</v>
      </c>
      <c r="H7" s="27">
        <v>7</v>
      </c>
      <c r="I7" s="27">
        <v>8</v>
      </c>
      <c r="J7" s="27">
        <v>9</v>
      </c>
      <c r="K7" s="27">
        <v>10</v>
      </c>
      <c r="L7" s="25">
        <v>11</v>
      </c>
      <c r="M7" s="25">
        <v>12</v>
      </c>
      <c r="N7" s="25">
        <v>13</v>
      </c>
      <c r="O7" s="25">
        <v>14</v>
      </c>
      <c r="P7" s="25">
        <v>15</v>
      </c>
      <c r="Q7" s="25">
        <v>16</v>
      </c>
      <c r="R7" s="6"/>
      <c r="S7" s="6"/>
      <c r="T7" s="8"/>
      <c r="U7" s="74"/>
      <c r="V7" s="14" t="s">
        <v>7</v>
      </c>
      <c r="W7" s="14" t="s">
        <v>7</v>
      </c>
      <c r="X7" s="15" t="s">
        <v>8</v>
      </c>
      <c r="Y7" s="10">
        <v>90</v>
      </c>
      <c r="Z7" s="10" t="s">
        <v>9</v>
      </c>
      <c r="AA7" s="71" t="s">
        <v>10</v>
      </c>
      <c r="AB7" s="10" t="s">
        <v>11</v>
      </c>
      <c r="AC7" s="72" t="s">
        <v>14</v>
      </c>
      <c r="AD7" s="15" t="s">
        <v>12</v>
      </c>
    </row>
    <row r="8" spans="1:30" ht="51">
      <c r="A8" s="62" t="s">
        <v>36</v>
      </c>
      <c r="B8" s="49" t="s">
        <v>20</v>
      </c>
      <c r="C8" s="48" t="s">
        <v>21</v>
      </c>
      <c r="D8" s="48" t="s">
        <v>22</v>
      </c>
      <c r="E8" s="51" t="s">
        <v>23</v>
      </c>
      <c r="F8" s="52" t="s">
        <v>24</v>
      </c>
      <c r="G8" s="52" t="s">
        <v>25</v>
      </c>
      <c r="H8" s="51" t="s">
        <v>26</v>
      </c>
      <c r="I8" s="51" t="s">
        <v>27</v>
      </c>
      <c r="J8" s="53" t="s">
        <v>28</v>
      </c>
      <c r="K8" s="54" t="s">
        <v>29</v>
      </c>
      <c r="L8" s="53" t="s">
        <v>30</v>
      </c>
      <c r="M8" s="55" t="s">
        <v>31</v>
      </c>
      <c r="N8" s="53" t="s">
        <v>32</v>
      </c>
      <c r="O8" s="56" t="s">
        <v>33</v>
      </c>
      <c r="P8" s="57" t="s">
        <v>34</v>
      </c>
      <c r="Q8" s="58" t="s">
        <v>35</v>
      </c>
      <c r="T8" s="75" t="s">
        <v>16</v>
      </c>
      <c r="U8" s="20">
        <v>0</v>
      </c>
      <c r="V8" s="21">
        <v>0.4</v>
      </c>
      <c r="W8" s="21">
        <v>0.3</v>
      </c>
      <c r="X8" s="16">
        <v>0.5</v>
      </c>
      <c r="Y8" s="11">
        <v>1.3</v>
      </c>
      <c r="Z8" s="11">
        <v>0</v>
      </c>
      <c r="AA8" s="22">
        <v>0.5</v>
      </c>
      <c r="AB8" s="11">
        <v>1.3</v>
      </c>
      <c r="AC8" s="11">
        <v>0</v>
      </c>
      <c r="AD8" s="73" t="s">
        <v>6</v>
      </c>
    </row>
    <row r="9" spans="1:30" ht="12.75">
      <c r="A9" s="9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66"/>
      <c r="P9" s="65"/>
      <c r="Q9" s="65"/>
      <c r="T9" s="9"/>
      <c r="U9" s="50"/>
      <c r="V9" s="50"/>
      <c r="W9" s="50"/>
      <c r="X9" s="50"/>
      <c r="Y9" s="50"/>
      <c r="Z9" s="50"/>
      <c r="AA9" s="50"/>
      <c r="AB9" s="50"/>
      <c r="AC9" s="50"/>
      <c r="AD9" s="66"/>
    </row>
    <row r="10" spans="1:30" ht="15.75">
      <c r="A10" s="63">
        <v>1</v>
      </c>
      <c r="B10" s="42">
        <v>1000000</v>
      </c>
      <c r="C10" s="43">
        <f>B10/(8250*0.9)</f>
        <v>134.68013468013467</v>
      </c>
      <c r="D10" s="44">
        <v>1</v>
      </c>
      <c r="E10" s="40">
        <f>C10*D10</f>
        <v>134.68013468013467</v>
      </c>
      <c r="F10" s="25">
        <v>3</v>
      </c>
      <c r="G10" s="34">
        <v>100</v>
      </c>
      <c r="H10" s="29">
        <f>(317*E10)/(G10*G10)</f>
        <v>4.269360269360269</v>
      </c>
      <c r="I10" s="30">
        <f>(13920*POWER(E10,1.82))/POWER(G10,4.82)</f>
        <v>0.023931597048201133</v>
      </c>
      <c r="J10" s="36">
        <f>F10*I10</f>
        <v>0.0717947911446034</v>
      </c>
      <c r="K10" s="28">
        <f>AD10*1</f>
        <v>1.7000000000000002</v>
      </c>
      <c r="L10" s="37">
        <f>(K10*H10*3.97*H10)/1000</f>
        <v>0.12301697305263636</v>
      </c>
      <c r="M10" s="25">
        <v>-3</v>
      </c>
      <c r="N10" s="36">
        <f>0.049*M10</f>
        <v>-0.14700000000000002</v>
      </c>
      <c r="O10" s="35">
        <f>J10+L10+N10</f>
        <v>0.04781176419723973</v>
      </c>
      <c r="P10" s="31">
        <f>12*POWER(E10,0.4)</f>
        <v>85.29089326171639</v>
      </c>
      <c r="Q10" s="38">
        <f>0.6153*E10+0.3782</f>
        <v>83.24688686868686</v>
      </c>
      <c r="T10" s="4">
        <f>A10*1</f>
        <v>1</v>
      </c>
      <c r="U10" s="18"/>
      <c r="V10" s="21">
        <v>3</v>
      </c>
      <c r="W10" s="21"/>
      <c r="X10" s="16">
        <v>1</v>
      </c>
      <c r="Y10" s="11"/>
      <c r="Z10" s="11"/>
      <c r="AA10" s="22"/>
      <c r="AB10" s="11"/>
      <c r="AC10" s="11"/>
      <c r="AD10" s="17">
        <f>(U10*0)+(V10*0.4)+(W10*0.3)+(X10*0.5)+(Y10*1.3)+(Z10*0)+(AA10*0.5)+(AB10*1.3)+(AC10*0)</f>
        <v>1.7000000000000002</v>
      </c>
    </row>
    <row r="11" spans="1:30" ht="15.75">
      <c r="A11" s="63">
        <v>2</v>
      </c>
      <c r="B11" s="42">
        <v>1000000</v>
      </c>
      <c r="C11" s="43">
        <f>B11/(8250*0.9)</f>
        <v>134.68013468013467</v>
      </c>
      <c r="D11" s="44">
        <v>1</v>
      </c>
      <c r="E11" s="40">
        <f>C11*D11</f>
        <v>134.68013468013467</v>
      </c>
      <c r="F11" s="25">
        <v>26</v>
      </c>
      <c r="G11" s="34">
        <v>100</v>
      </c>
      <c r="H11" s="29">
        <f>(317*E11)/(G11*G11)</f>
        <v>4.269360269360269</v>
      </c>
      <c r="I11" s="30">
        <f>(13920*POWER(E11,1.82))/POWER(G11,4.82)</f>
        <v>0.023931597048201133</v>
      </c>
      <c r="J11" s="36">
        <f>F11*I11</f>
        <v>0.6222215232532294</v>
      </c>
      <c r="K11" s="28">
        <f>AD11*1</f>
        <v>1.3</v>
      </c>
      <c r="L11" s="37">
        <f>(K11*H11*3.97*H11)/1000</f>
        <v>0.09407180292260427</v>
      </c>
      <c r="M11" s="25">
        <v>-3</v>
      </c>
      <c r="N11" s="36">
        <f>0.049*M11</f>
        <v>-0.14700000000000002</v>
      </c>
      <c r="O11" s="35">
        <f>J11+L11+N11</f>
        <v>0.5692933261758337</v>
      </c>
      <c r="P11" s="31">
        <f>12*POWER(E11,0.4)</f>
        <v>85.29089326171639</v>
      </c>
      <c r="Q11" s="38">
        <f>0.6153*E11+0.3782</f>
        <v>83.24688686868686</v>
      </c>
      <c r="T11" s="4">
        <f>A11*1</f>
        <v>2</v>
      </c>
      <c r="U11" s="18"/>
      <c r="V11" s="13"/>
      <c r="W11" s="13"/>
      <c r="X11" s="17"/>
      <c r="Y11" s="12">
        <v>1</v>
      </c>
      <c r="Z11" s="12"/>
      <c r="AA11" s="23"/>
      <c r="AB11" s="12"/>
      <c r="AC11" s="12"/>
      <c r="AD11" s="17">
        <f>(U11*0)+(V11*0.4)+(W11*0.3)+(X11*0.5)+(Y11*1.3)+(Z11*0)+(AA11*0.5)+(AB11*1.3)+(AC11*0)</f>
        <v>1.3</v>
      </c>
    </row>
    <row r="12" spans="1:30" ht="15.75">
      <c r="A12" s="63">
        <v>7</v>
      </c>
      <c r="B12" s="42">
        <v>1000000</v>
      </c>
      <c r="C12" s="43">
        <f>B12/(8250*0.9)</f>
        <v>134.68013468013467</v>
      </c>
      <c r="D12" s="44">
        <v>1</v>
      </c>
      <c r="E12" s="40">
        <f>C12*D12</f>
        <v>134.68013468013467</v>
      </c>
      <c r="F12" s="25">
        <v>18</v>
      </c>
      <c r="G12" s="34">
        <v>100</v>
      </c>
      <c r="H12" s="29">
        <f>(317*E12)/(G12*G12)</f>
        <v>4.269360269360269</v>
      </c>
      <c r="I12" s="30">
        <f>(13920*POWER(E12,1.82))/POWER(G12,4.82)</f>
        <v>0.023931597048201133</v>
      </c>
      <c r="J12" s="36">
        <f>F12*I12</f>
        <v>0.4307687468676204</v>
      </c>
      <c r="K12" s="28">
        <f>AD12*1</f>
        <v>1.3</v>
      </c>
      <c r="L12" s="37">
        <f>(K12*H12*3.97*H12)/1000</f>
        <v>0.09407180292260427</v>
      </c>
      <c r="M12" s="25">
        <v>3</v>
      </c>
      <c r="N12" s="36">
        <f>0.049*M12</f>
        <v>0.14700000000000002</v>
      </c>
      <c r="O12" s="35">
        <f>J12+L12+N12</f>
        <v>0.6718405497902247</v>
      </c>
      <c r="P12" s="31">
        <f>12*POWER(E12,0.4)</f>
        <v>85.29089326171639</v>
      </c>
      <c r="Q12" s="38">
        <f>0.6153*E12+0.3782</f>
        <v>83.24688686868686</v>
      </c>
      <c r="R12" s="3"/>
      <c r="S12" s="3"/>
      <c r="T12" s="4">
        <f>A12*1</f>
        <v>7</v>
      </c>
      <c r="U12" s="20"/>
      <c r="V12" s="21">
        <v>2</v>
      </c>
      <c r="W12" s="21"/>
      <c r="X12" s="16">
        <v>1</v>
      </c>
      <c r="Y12" s="11">
        <v>0</v>
      </c>
      <c r="Z12" s="11"/>
      <c r="AA12" s="22"/>
      <c r="AB12" s="11"/>
      <c r="AC12" s="11"/>
      <c r="AD12" s="17">
        <f>(U12*0)+(V12*0.4)+(W12*0.3)+(X12*0.5)+(Y12*1.3)+(Z12*0)+(AA12*0.5)+(AB12*1.3)+(AC12*0)</f>
        <v>1.3</v>
      </c>
    </row>
    <row r="13" spans="1:17" ht="15.75">
      <c r="A13" s="32"/>
      <c r="B13" s="33"/>
      <c r="C13" s="33"/>
      <c r="D13" s="33"/>
      <c r="E13" s="33"/>
      <c r="F13" s="33"/>
      <c r="G13" s="33"/>
      <c r="H13" s="33"/>
      <c r="I13" s="33"/>
      <c r="J13" s="33"/>
      <c r="K13" s="77"/>
      <c r="L13" s="78"/>
      <c r="M13" s="78"/>
      <c r="N13" s="45" t="s">
        <v>15</v>
      </c>
      <c r="O13" s="41">
        <f>SUM(O10:O12)</f>
        <v>1.2889456401632982</v>
      </c>
      <c r="P13" s="79" t="s">
        <v>17</v>
      </c>
      <c r="Q13" s="79"/>
    </row>
  </sheetData>
  <mergeCells count="4">
    <mergeCell ref="T5:AD5"/>
    <mergeCell ref="K13:M13"/>
    <mergeCell ref="P13:Q13"/>
    <mergeCell ref="A5:Q5"/>
  </mergeCells>
  <printOptions/>
  <pageMargins left="0.3937007874015748" right="0.3937007874015748" top="0.4330708661417323" bottom="0.6692913385826772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PC</cp:lastModifiedBy>
  <cp:lastPrinted>2006-04-17T11:04:20Z</cp:lastPrinted>
  <dcterms:created xsi:type="dcterms:W3CDTF">1997-04-16T20:02:28Z</dcterms:created>
  <dcterms:modified xsi:type="dcterms:W3CDTF">2008-04-20T11:29:41Z</dcterms:modified>
  <cp:category/>
  <cp:version/>
  <cp:contentType/>
  <cp:contentStatus/>
</cp:coreProperties>
</file>