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<sst xmlns="http://schemas.openxmlformats.org/spreadsheetml/2006/main" count="114" uniqueCount="92">
  <si>
    <t>KAZAN TEKNİK RAPOR</t>
  </si>
  <si>
    <t>Konutlar İçin Kazan Kapasitesi =</t>
  </si>
  <si>
    <t>İşyerleri İçin Kazan Kapasitesi =</t>
  </si>
  <si>
    <t>Kcal/h</t>
  </si>
  <si>
    <t>Doğalgazlı Baca Çapı =</t>
  </si>
  <si>
    <t>Katı Yakıtlı Kazan Çapı =</t>
  </si>
  <si>
    <t>Sıvı Yakıtlı Kazan Baca Çapı =</t>
  </si>
  <si>
    <t>m</t>
  </si>
  <si>
    <t>4-</t>
  </si>
  <si>
    <t>4-1</t>
  </si>
  <si>
    <t>4-2</t>
  </si>
  <si>
    <t>4-3</t>
  </si>
  <si>
    <t>5-</t>
  </si>
  <si>
    <t>5-1</t>
  </si>
  <si>
    <t>Panel Radyatör Kullanımı (f=11)</t>
  </si>
  <si>
    <t>Tesisat Toplam Su Hacmi(V) =</t>
  </si>
  <si>
    <t>lt</t>
  </si>
  <si>
    <t>5-2</t>
  </si>
  <si>
    <t>Genleşecek Su Miktarı =</t>
  </si>
  <si>
    <t>5-3</t>
  </si>
  <si>
    <t>6-</t>
  </si>
  <si>
    <t>5-4</t>
  </si>
  <si>
    <t>Sistemde Oluşabilecek En Yüksek Basınç(Psv) =</t>
  </si>
  <si>
    <t>5-5</t>
  </si>
  <si>
    <t>Kapalı Genleşme Deposu Hacmi (V)=</t>
  </si>
  <si>
    <t>Sirkülasyon Pompası Hesabı</t>
  </si>
  <si>
    <t>6-1</t>
  </si>
  <si>
    <t>Pompa Debisi =</t>
  </si>
  <si>
    <t>m3/h</t>
  </si>
  <si>
    <t>6-2</t>
  </si>
  <si>
    <t>Pompa Basma Yüksekliği =</t>
  </si>
  <si>
    <t>mSS</t>
  </si>
  <si>
    <t>7-</t>
  </si>
  <si>
    <t>Brülör Gücü (Gy) =</t>
  </si>
  <si>
    <t>kW</t>
  </si>
  <si>
    <t>8-</t>
  </si>
  <si>
    <t xml:space="preserve">Boyler Hesabı </t>
  </si>
  <si>
    <t>kcal/h</t>
  </si>
  <si>
    <t>ad.</t>
  </si>
  <si>
    <t>9-</t>
  </si>
  <si>
    <t>Boyler Pompası Debisi</t>
  </si>
  <si>
    <t>Boyler Pompası Basma Yüksekliği =</t>
  </si>
  <si>
    <t>*1-</t>
  </si>
  <si>
    <t>*2-</t>
  </si>
  <si>
    <t>*</t>
  </si>
  <si>
    <t>cm</t>
  </si>
  <si>
    <t>10-</t>
  </si>
  <si>
    <t>Kullanma sıcak suyu sirk.pompa-Q:0,5m3/h-Hm:2mss</t>
  </si>
  <si>
    <t>Ön su hacmi</t>
  </si>
  <si>
    <t>*Binanın Isı İhtiyacı (Qb) =</t>
  </si>
  <si>
    <t>*Baca Yüksekliği (Topl.Kat ad.x3m) =</t>
  </si>
  <si>
    <t>*Seçilen Kazan Kapasitesi =</t>
  </si>
  <si>
    <t>*Kazandan En Yüksek Radyatör Yüksekliği =</t>
  </si>
  <si>
    <t>*Kritik Devre Hat Uzunluğu(L) =</t>
  </si>
  <si>
    <t>*Lavabo Ad.</t>
  </si>
  <si>
    <t>*Duş Ad.</t>
  </si>
  <si>
    <t>*Evye Ad.</t>
  </si>
  <si>
    <t>*Bulaşık Mak. Ad.</t>
  </si>
  <si>
    <t>*Çamaşır Mak. Ad.</t>
  </si>
  <si>
    <t>11-</t>
  </si>
  <si>
    <t>Boyler sıcak su hat boru çapı</t>
  </si>
  <si>
    <t>mm</t>
  </si>
  <si>
    <t>12-</t>
  </si>
  <si>
    <t>Boyler soğuk su hattı</t>
  </si>
  <si>
    <t>W</t>
  </si>
  <si>
    <t>Sirkülasyon Pompa Gücü</t>
  </si>
  <si>
    <t>Boyler Pompa Gücü</t>
  </si>
  <si>
    <t>Kazan çıkışı boru çapı</t>
  </si>
  <si>
    <t xml:space="preserve">Baca Hesabı </t>
  </si>
  <si>
    <t>Stand.Kapalı Genl Depo:8-12-16-20-40-50-80-110-200-300-500-750-1000 l t dir.</t>
  </si>
  <si>
    <t>*8.1-</t>
  </si>
  <si>
    <t>*8.2-</t>
  </si>
  <si>
    <t>*8.3-</t>
  </si>
  <si>
    <t>*8.4-</t>
  </si>
  <si>
    <t>*8.5-</t>
  </si>
  <si>
    <t>3.1-</t>
  </si>
  <si>
    <t>3.2-</t>
  </si>
  <si>
    <t>*3.3-</t>
  </si>
  <si>
    <t>*8.6-</t>
  </si>
  <si>
    <t>9.1-</t>
  </si>
  <si>
    <t>9.2-</t>
  </si>
  <si>
    <t>bar</t>
  </si>
  <si>
    <t>Lt</t>
  </si>
  <si>
    <t>Kapalı Genleşme Deposu Hesabı</t>
  </si>
  <si>
    <t>6-3</t>
  </si>
  <si>
    <t>6-4</t>
  </si>
  <si>
    <t>Boyler Kapasitesi(Topl( Msxkt)*1,25))</t>
  </si>
  <si>
    <t>Standar Boyler Kapasite:100,150,200,250,300,400,500,600,800,1000,1250,2500</t>
  </si>
  <si>
    <t>Boyler Isı Yükü (Topl(Msxktx(60-10))</t>
  </si>
  <si>
    <t>Seçilen Boyler Kapasitesi</t>
  </si>
  <si>
    <t>8.7-</t>
  </si>
  <si>
    <t>*Lu = Kazandan-Boylere Besleme Hat Uzunluğu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</si>
</sst>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9">
    <font>
      <sz val="10"/>
      <name val="Arial Tur"/>
      <family val="0"/>
    </font>
    <font>
      <sz val="8"/>
      <name val="Arial Tur"/>
      <family val="0"/>
    </font>
    <font>
      <sz val="16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sz val="14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ill="1" applyAlignment="1">
      <alignment/>
    </xf>
    <xf numFmtId="49" fontId="0" fillId="4" borderId="4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5" fillId="3" borderId="5" xfId="0" applyFont="1" applyFill="1" applyBorder="1" applyAlignment="1">
      <alignment/>
    </xf>
    <xf numFmtId="1" fontId="5" fillId="3" borderId="5" xfId="0" applyNumberFormat="1" applyFont="1" applyFill="1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/>
    </xf>
    <xf numFmtId="0" fontId="4" fillId="3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1" fontId="4" fillId="3" borderId="4" xfId="0" applyNumberFormat="1" applyFont="1" applyFill="1" applyBorder="1" applyAlignment="1">
      <alignment/>
    </xf>
    <xf numFmtId="1" fontId="7" fillId="3" borderId="4" xfId="0" applyNumberFormat="1" applyFont="1" applyFill="1" applyBorder="1" applyAlignment="1">
      <alignment/>
    </xf>
    <xf numFmtId="164" fontId="7" fillId="3" borderId="4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4" fillId="3" borderId="4" xfId="0" applyNumberFormat="1" applyFont="1" applyFill="1" applyBorder="1" applyAlignment="1">
      <alignment/>
    </xf>
    <xf numFmtId="1" fontId="6" fillId="3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49" fontId="4" fillId="2" borderId="4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64" fontId="4" fillId="4" borderId="4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4" borderId="4" xfId="0" applyFont="1" applyFill="1" applyBorder="1" applyAlignment="1">
      <alignment/>
    </xf>
    <xf numFmtId="49" fontId="4" fillId="5" borderId="4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49" fontId="8" fillId="5" borderId="4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/>
    </xf>
    <xf numFmtId="49" fontId="8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/>
    </xf>
    <xf numFmtId="1" fontId="4" fillId="4" borderId="4" xfId="0" applyNumberFormat="1" applyFont="1" applyFill="1" applyBorder="1" applyAlignment="1">
      <alignment/>
    </xf>
    <xf numFmtId="1" fontId="4" fillId="2" borderId="4" xfId="0" applyNumberFormat="1" applyFont="1" applyFill="1" applyBorder="1" applyAlignment="1">
      <alignment/>
    </xf>
    <xf numFmtId="0" fontId="7" fillId="6" borderId="7" xfId="0" applyFont="1" applyFill="1" applyBorder="1" applyAlignment="1">
      <alignment/>
    </xf>
    <xf numFmtId="0" fontId="7" fillId="6" borderId="8" xfId="0" applyFont="1" applyFill="1" applyBorder="1" applyAlignment="1">
      <alignment/>
    </xf>
    <xf numFmtId="0" fontId="7" fillId="6" borderId="9" xfId="0" applyFont="1" applyFill="1" applyBorder="1" applyAlignment="1">
      <alignment/>
    </xf>
    <xf numFmtId="49" fontId="6" fillId="2" borderId="4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49" fontId="2" fillId="7" borderId="7" xfId="0" applyNumberFormat="1" applyFont="1" applyFill="1" applyBorder="1" applyAlignment="1">
      <alignment/>
    </xf>
    <xf numFmtId="0" fontId="0" fillId="7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6.375" style="1" customWidth="1"/>
    <col min="2" max="2" width="55.875" style="0" customWidth="1"/>
    <col min="3" max="3" width="11.75390625" style="0" customWidth="1"/>
    <col min="4" max="4" width="7.625" style="0" customWidth="1"/>
  </cols>
  <sheetData>
    <row r="1" spans="1:4" ht="20.25">
      <c r="A1" s="62" t="s">
        <v>0</v>
      </c>
      <c r="B1" s="63"/>
      <c r="C1" s="2"/>
      <c r="D1" s="3"/>
    </row>
    <row r="2" spans="1:4" ht="12.75">
      <c r="A2" s="60"/>
      <c r="B2" s="61"/>
      <c r="C2" s="4"/>
      <c r="D2" s="5"/>
    </row>
    <row r="3" spans="1:4" ht="15.75">
      <c r="A3" s="35" t="s">
        <v>42</v>
      </c>
      <c r="B3" s="8" t="s">
        <v>49</v>
      </c>
      <c r="C3" s="8">
        <v>126000</v>
      </c>
      <c r="D3" s="45" t="s">
        <v>3</v>
      </c>
    </row>
    <row r="4" spans="1:6" ht="15.75">
      <c r="A4" s="35" t="s">
        <v>43</v>
      </c>
      <c r="B4" s="8" t="s">
        <v>50</v>
      </c>
      <c r="C4" s="8">
        <v>12</v>
      </c>
      <c r="D4" s="45" t="s">
        <v>7</v>
      </c>
      <c r="F4" s="31"/>
    </row>
    <row r="5" spans="1:4" ht="15.75">
      <c r="A5" s="36" t="s">
        <v>75</v>
      </c>
      <c r="B5" s="9" t="s">
        <v>1</v>
      </c>
      <c r="C5" s="9">
        <f>C3*1.07</f>
        <v>134820</v>
      </c>
      <c r="D5" s="25" t="s">
        <v>3</v>
      </c>
    </row>
    <row r="6" spans="1:4" ht="15.75">
      <c r="A6" s="36" t="s">
        <v>76</v>
      </c>
      <c r="B6" s="10" t="s">
        <v>2</v>
      </c>
      <c r="C6" s="9">
        <f>C3*1.15</f>
        <v>144900</v>
      </c>
      <c r="D6" s="25" t="s">
        <v>3</v>
      </c>
    </row>
    <row r="7" spans="1:4" ht="15.75">
      <c r="A7" s="37"/>
      <c r="B7" s="6"/>
      <c r="C7" s="6"/>
      <c r="D7" s="46"/>
    </row>
    <row r="8" spans="1:4" ht="15.75">
      <c r="A8" s="35" t="s">
        <v>77</v>
      </c>
      <c r="B8" s="8" t="s">
        <v>51</v>
      </c>
      <c r="C8" s="8">
        <v>150000</v>
      </c>
      <c r="D8" s="45" t="s">
        <v>3</v>
      </c>
    </row>
    <row r="9" spans="1:4" ht="18">
      <c r="A9" s="48" t="s">
        <v>8</v>
      </c>
      <c r="B9" s="50" t="s">
        <v>68</v>
      </c>
      <c r="C9" s="10"/>
      <c r="D9" s="46"/>
    </row>
    <row r="10" spans="1:4" ht="15.75">
      <c r="A10" s="36" t="s">
        <v>9</v>
      </c>
      <c r="B10" s="20" t="s">
        <v>4</v>
      </c>
      <c r="C10" s="22">
        <f>POWER(0.012*C8/POWER(C4,0.5),0.5)</f>
        <v>22.795070569547775</v>
      </c>
      <c r="D10" s="25" t="s">
        <v>45</v>
      </c>
    </row>
    <row r="11" spans="1:7" ht="15.75">
      <c r="A11" s="36" t="s">
        <v>10</v>
      </c>
      <c r="B11" s="20" t="s">
        <v>6</v>
      </c>
      <c r="C11" s="22">
        <f>POWER(0.02*C8/POWER(C4,0.5),0.5)</f>
        <v>29.42830956382712</v>
      </c>
      <c r="D11" s="25" t="s">
        <v>45</v>
      </c>
      <c r="G11" s="12"/>
    </row>
    <row r="12" spans="1:4" ht="15.75">
      <c r="A12" s="36" t="s">
        <v>11</v>
      </c>
      <c r="B12" s="20" t="s">
        <v>5</v>
      </c>
      <c r="C12" s="22">
        <f>POWER(0.03*C8/POWER(C4,0.5),0.5)</f>
        <v>36.042171212021316</v>
      </c>
      <c r="D12" s="25" t="s">
        <v>45</v>
      </c>
    </row>
    <row r="13" spans="1:4" ht="15.75">
      <c r="A13" s="37"/>
      <c r="B13" s="6"/>
      <c r="C13" s="6"/>
      <c r="D13" s="6"/>
    </row>
    <row r="14" spans="1:4" ht="15.75">
      <c r="A14" s="48" t="s">
        <v>12</v>
      </c>
      <c r="B14" s="49" t="s">
        <v>83</v>
      </c>
      <c r="C14" s="33"/>
      <c r="D14" s="32"/>
    </row>
    <row r="15" spans="1:4" ht="15.75">
      <c r="A15" s="38" t="s">
        <v>13</v>
      </c>
      <c r="B15" s="30" t="s">
        <v>15</v>
      </c>
      <c r="C15" s="21">
        <f>C8*C16/860</f>
        <v>1447.6744186046512</v>
      </c>
      <c r="D15" s="19" t="s">
        <v>16</v>
      </c>
    </row>
    <row r="16" spans="1:4" ht="15.75">
      <c r="A16" s="35" t="s">
        <v>44</v>
      </c>
      <c r="B16" s="8" t="s">
        <v>14</v>
      </c>
      <c r="C16" s="8">
        <v>8.3</v>
      </c>
      <c r="D16" s="32"/>
    </row>
    <row r="17" spans="1:4" ht="15.75">
      <c r="A17" s="38" t="s">
        <v>17</v>
      </c>
      <c r="B17" s="30" t="s">
        <v>18</v>
      </c>
      <c r="C17" s="21">
        <f>3.55*C15/100</f>
        <v>51.39244186046511</v>
      </c>
      <c r="D17" s="19" t="s">
        <v>82</v>
      </c>
    </row>
    <row r="18" spans="1:4" ht="15.75">
      <c r="A18" s="38" t="s">
        <v>19</v>
      </c>
      <c r="B18" s="30" t="s">
        <v>22</v>
      </c>
      <c r="C18" s="19">
        <f>(C19+1.5)/10</f>
        <v>1.15</v>
      </c>
      <c r="D18" s="19" t="s">
        <v>81</v>
      </c>
    </row>
    <row r="19" spans="1:4" ht="15.75">
      <c r="A19" s="7"/>
      <c r="B19" s="8" t="s">
        <v>52</v>
      </c>
      <c r="C19" s="8">
        <v>10</v>
      </c>
      <c r="D19" s="8" t="s">
        <v>7</v>
      </c>
    </row>
    <row r="20" spans="1:4" ht="15.75">
      <c r="A20" s="38" t="s">
        <v>21</v>
      </c>
      <c r="B20" s="30" t="s">
        <v>48</v>
      </c>
      <c r="C20" s="44">
        <f>C15*0.005</f>
        <v>7.238372093023257</v>
      </c>
      <c r="D20" s="30" t="s">
        <v>82</v>
      </c>
    </row>
    <row r="21" spans="1:4" ht="18">
      <c r="A21" s="39" t="s">
        <v>23</v>
      </c>
      <c r="B21" s="15" t="s">
        <v>24</v>
      </c>
      <c r="C21" s="16">
        <f>(C17+C20)*(3.5-0.5+1)/(3-C18)</f>
        <v>126.76932746700187</v>
      </c>
      <c r="D21" s="34" t="s">
        <v>16</v>
      </c>
    </row>
    <row r="22" spans="1:6" ht="15">
      <c r="A22" s="57" t="s">
        <v>69</v>
      </c>
      <c r="B22" s="58"/>
      <c r="C22" s="58"/>
      <c r="D22" s="59"/>
      <c r="E22" s="27"/>
      <c r="F22" s="27"/>
    </row>
    <row r="23" spans="1:6" ht="15.75">
      <c r="A23" s="18"/>
      <c r="B23" s="26"/>
      <c r="C23" s="26"/>
      <c r="D23" s="26"/>
      <c r="E23" s="27"/>
      <c r="F23" s="27"/>
    </row>
    <row r="24" spans="1:4" ht="18">
      <c r="A24" s="51" t="s">
        <v>20</v>
      </c>
      <c r="B24" s="52" t="s">
        <v>25</v>
      </c>
      <c r="C24" s="17"/>
      <c r="D24" s="17"/>
    </row>
    <row r="25" spans="1:4" ht="18">
      <c r="A25" s="41" t="s">
        <v>26</v>
      </c>
      <c r="B25" s="19" t="s">
        <v>27</v>
      </c>
      <c r="C25" s="19">
        <f>C8/20000</f>
        <v>7.5</v>
      </c>
      <c r="D25" s="25" t="s">
        <v>28</v>
      </c>
    </row>
    <row r="26" spans="1:4" ht="18">
      <c r="A26" s="41" t="s">
        <v>29</v>
      </c>
      <c r="B26" s="19" t="s">
        <v>30</v>
      </c>
      <c r="C26" s="28">
        <v>2</v>
      </c>
      <c r="D26" s="25" t="s">
        <v>31</v>
      </c>
    </row>
    <row r="27" spans="1:4" ht="18">
      <c r="A27" s="40" t="s">
        <v>84</v>
      </c>
      <c r="B27" s="24" t="s">
        <v>53</v>
      </c>
      <c r="C27" s="24">
        <v>40</v>
      </c>
      <c r="D27" s="45" t="s">
        <v>7</v>
      </c>
    </row>
    <row r="28" spans="1:4" ht="18">
      <c r="A28" s="41" t="s">
        <v>85</v>
      </c>
      <c r="B28" s="19" t="s">
        <v>65</v>
      </c>
      <c r="C28" s="29">
        <f>6*C25*C26</f>
        <v>90</v>
      </c>
      <c r="D28" s="25" t="s">
        <v>64</v>
      </c>
    </row>
    <row r="29" spans="1:6" ht="18">
      <c r="A29" s="41" t="s">
        <v>32</v>
      </c>
      <c r="B29" s="19" t="s">
        <v>33</v>
      </c>
      <c r="C29" s="21">
        <f>C8/860</f>
        <v>174.41860465116278</v>
      </c>
      <c r="D29" s="25" t="s">
        <v>34</v>
      </c>
      <c r="E29" s="4"/>
      <c r="F29" s="4"/>
    </row>
    <row r="30" spans="1:4" ht="18">
      <c r="A30" s="53"/>
      <c r="B30" s="54" t="s">
        <v>67</v>
      </c>
      <c r="C30" s="21">
        <f>0.65*POWER(C8,0.4)</f>
        <v>76.44513646410377</v>
      </c>
      <c r="D30" s="25" t="s">
        <v>61</v>
      </c>
    </row>
    <row r="31" spans="1:4" ht="18">
      <c r="A31" s="51" t="s">
        <v>35</v>
      </c>
      <c r="B31" s="49" t="s">
        <v>36</v>
      </c>
      <c r="C31" s="49"/>
      <c r="D31" s="46"/>
    </row>
    <row r="32" spans="1:4" ht="18">
      <c r="A32" s="40" t="s">
        <v>70</v>
      </c>
      <c r="B32" s="8" t="s">
        <v>54</v>
      </c>
      <c r="C32" s="8">
        <v>17</v>
      </c>
      <c r="D32" s="45" t="s">
        <v>38</v>
      </c>
    </row>
    <row r="33" spans="1:4" ht="18">
      <c r="A33" s="40" t="s">
        <v>71</v>
      </c>
      <c r="B33" s="8" t="s">
        <v>55</v>
      </c>
      <c r="C33" s="8">
        <v>0</v>
      </c>
      <c r="D33" s="45" t="s">
        <v>38</v>
      </c>
    </row>
    <row r="34" spans="1:4" ht="18">
      <c r="A34" s="40" t="s">
        <v>72</v>
      </c>
      <c r="B34" s="8" t="s">
        <v>56</v>
      </c>
      <c r="C34" s="8">
        <v>0</v>
      </c>
      <c r="D34" s="45" t="s">
        <v>38</v>
      </c>
    </row>
    <row r="35" spans="1:4" ht="18">
      <c r="A35" s="40" t="s">
        <v>73</v>
      </c>
      <c r="B35" s="8" t="s">
        <v>57</v>
      </c>
      <c r="C35" s="8">
        <v>0</v>
      </c>
      <c r="D35" s="45" t="s">
        <v>38</v>
      </c>
    </row>
    <row r="36" spans="1:4" ht="18">
      <c r="A36" s="40" t="s">
        <v>74</v>
      </c>
      <c r="B36" s="8" t="s">
        <v>58</v>
      </c>
      <c r="C36" s="8">
        <v>0</v>
      </c>
      <c r="D36" s="45" t="s">
        <v>38</v>
      </c>
    </row>
    <row r="37" spans="1:4" ht="18">
      <c r="A37" s="41" t="s">
        <v>78</v>
      </c>
      <c r="B37" s="19" t="s">
        <v>86</v>
      </c>
      <c r="C37" s="21">
        <f>((C32*7.5+C33*150+C34*35+C35*40+C36*70)*0.4*1.25)</f>
        <v>63.75</v>
      </c>
      <c r="D37" s="19" t="s">
        <v>16</v>
      </c>
    </row>
    <row r="38" spans="1:4" ht="18">
      <c r="A38" s="40" t="s">
        <v>90</v>
      </c>
      <c r="B38" s="8" t="s">
        <v>89</v>
      </c>
      <c r="C38" s="56">
        <v>100</v>
      </c>
      <c r="D38" s="8" t="s">
        <v>16</v>
      </c>
    </row>
    <row r="39" spans="1:4" ht="15.75">
      <c r="A39" s="13"/>
      <c r="B39" s="14" t="s">
        <v>87</v>
      </c>
      <c r="C39" s="55"/>
      <c r="D39" s="47"/>
    </row>
    <row r="40" spans="1:4" ht="18">
      <c r="A40" s="41" t="s">
        <v>78</v>
      </c>
      <c r="B40" s="20" t="s">
        <v>88</v>
      </c>
      <c r="C40" s="22">
        <f>(C37*(60-10))/1.25</f>
        <v>2550</v>
      </c>
      <c r="D40" s="25" t="s">
        <v>37</v>
      </c>
    </row>
    <row r="41" spans="1:4" ht="18">
      <c r="A41" s="42"/>
      <c r="B41" s="11" t="s">
        <v>91</v>
      </c>
      <c r="C41" s="24">
        <v>3</v>
      </c>
      <c r="D41" s="45" t="s">
        <v>7</v>
      </c>
    </row>
    <row r="42" spans="1:4" ht="18">
      <c r="A42" s="41" t="s">
        <v>39</v>
      </c>
      <c r="B42" s="20" t="s">
        <v>40</v>
      </c>
      <c r="C42" s="23">
        <f>C40/((60-10)*1000)</f>
        <v>0.051</v>
      </c>
      <c r="D42" s="25" t="s">
        <v>28</v>
      </c>
    </row>
    <row r="43" spans="1:4" ht="18">
      <c r="A43" s="41" t="s">
        <v>79</v>
      </c>
      <c r="B43" s="20" t="s">
        <v>41</v>
      </c>
      <c r="C43" s="20">
        <v>2</v>
      </c>
      <c r="D43" s="25" t="s">
        <v>31</v>
      </c>
    </row>
    <row r="44" spans="1:4" ht="18">
      <c r="A44" s="41" t="s">
        <v>80</v>
      </c>
      <c r="B44" s="20" t="s">
        <v>66</v>
      </c>
      <c r="C44" s="22">
        <f>6*C42*C43</f>
        <v>0.612</v>
      </c>
      <c r="D44" s="25" t="s">
        <v>64</v>
      </c>
    </row>
    <row r="45" spans="1:4" ht="18">
      <c r="A45" s="43" t="s">
        <v>46</v>
      </c>
      <c r="B45" s="6" t="s">
        <v>47</v>
      </c>
      <c r="C45" s="6"/>
      <c r="D45" s="46"/>
    </row>
    <row r="46" spans="1:4" ht="18">
      <c r="A46" s="41" t="s">
        <v>59</v>
      </c>
      <c r="B46" s="20" t="s">
        <v>60</v>
      </c>
      <c r="C46" s="22">
        <v>15</v>
      </c>
      <c r="D46" s="25" t="s">
        <v>61</v>
      </c>
    </row>
    <row r="47" spans="1:4" ht="18">
      <c r="A47" s="41" t="s">
        <v>62</v>
      </c>
      <c r="B47" s="20" t="s">
        <v>63</v>
      </c>
      <c r="C47" s="22">
        <v>15</v>
      </c>
      <c r="D47" s="25" t="s">
        <v>61</v>
      </c>
    </row>
  </sheetData>
  <mergeCells count="3">
    <mergeCell ref="A22:D22"/>
    <mergeCell ref="A2:B2"/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2006-04-14T07:32:50Z</cp:lastPrinted>
  <dcterms:created xsi:type="dcterms:W3CDTF">2004-04-30T06:56:55Z</dcterms:created>
  <dcterms:modified xsi:type="dcterms:W3CDTF">2007-08-19T14:52:18Z</dcterms:modified>
  <cp:category/>
  <cp:version/>
  <cp:contentType/>
  <cp:contentStatus/>
</cp:coreProperties>
</file>