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<sst xmlns="http://schemas.openxmlformats.org/spreadsheetml/2006/main" count="104" uniqueCount="92">
  <si>
    <t>ASANSÖR TRAFİK HESABI</t>
  </si>
  <si>
    <t>1-</t>
  </si>
  <si>
    <t>konut</t>
  </si>
  <si>
    <t>daire sayı</t>
  </si>
  <si>
    <t>işmerkezi</t>
  </si>
  <si>
    <t>alanı(m2)</t>
  </si>
  <si>
    <t>yatak sayısı</t>
  </si>
  <si>
    <t>otel</t>
  </si>
  <si>
    <t>okul</t>
  </si>
  <si>
    <t>topl sınıf al</t>
  </si>
  <si>
    <t>hastane</t>
  </si>
  <si>
    <t>yatak sayı</t>
  </si>
  <si>
    <t>Binada bulunan insan sayısı-B1</t>
  </si>
  <si>
    <t>SEÇİLEN</t>
  </si>
  <si>
    <t>p</t>
  </si>
  <si>
    <t>B1</t>
  </si>
  <si>
    <t>kişi</t>
  </si>
  <si>
    <t>2-</t>
  </si>
  <si>
    <t>Bir sefer için gerekli seyir zamanı</t>
  </si>
  <si>
    <t>(TR)</t>
  </si>
  <si>
    <t>2.1-</t>
  </si>
  <si>
    <t>Seyir Mesafe</t>
  </si>
  <si>
    <t>m</t>
  </si>
  <si>
    <t>2.2-</t>
  </si>
  <si>
    <t>Kabin Hızı</t>
  </si>
  <si>
    <t>Konut</t>
  </si>
  <si>
    <t>Ticarethane</t>
  </si>
  <si>
    <t>Durak sayısı</t>
  </si>
  <si>
    <t>Vk</t>
  </si>
  <si>
    <t>m/s</t>
  </si>
  <si>
    <t>Seçilen-Vk</t>
  </si>
  <si>
    <t>2.3-</t>
  </si>
  <si>
    <t>Kalkış ve duruş için harcanan kayıp zaman(ta)</t>
  </si>
  <si>
    <t>Vk(m/s)</t>
  </si>
  <si>
    <t>ta(sn)</t>
  </si>
  <si>
    <t>2.4-</t>
  </si>
  <si>
    <t>Kapı tipi ve genişliğine bağlı kayıp zaman(tt)(sn)</t>
  </si>
  <si>
    <t>2.5-</t>
  </si>
  <si>
    <t>Ana durak üzerindeki muhtemel duruş sayısı(Sp)</t>
  </si>
  <si>
    <t>Sp</t>
  </si>
  <si>
    <t>Pers Sayısı</t>
  </si>
  <si>
    <t>2.6-</t>
  </si>
  <si>
    <t>sn</t>
  </si>
  <si>
    <t>tp-Giriş-çıkış zamanı</t>
  </si>
  <si>
    <t>2.7-</t>
  </si>
  <si>
    <t>İndirgenmiş kabin yükü(P)(kg)</t>
  </si>
  <si>
    <t>Personel sayısı</t>
  </si>
  <si>
    <t>P(kg)</t>
  </si>
  <si>
    <t>SONUÇ--TR</t>
  </si>
  <si>
    <t>3-</t>
  </si>
  <si>
    <t>Gerekli Asansör SAYISI(Z)</t>
  </si>
  <si>
    <t>3.1-</t>
  </si>
  <si>
    <t>5 dk taşıma oranı-K</t>
  </si>
  <si>
    <t>işmerk-okul</t>
  </si>
  <si>
    <t>Hastane</t>
  </si>
  <si>
    <t>Seçilen</t>
  </si>
  <si>
    <t>3.2-</t>
  </si>
  <si>
    <t>Bir asansörün 5 dk yapacağı sefer sayısı(N)</t>
  </si>
  <si>
    <t>3.3-</t>
  </si>
  <si>
    <t>Binada 5 dk taşınacak insan sayısı(B2)</t>
  </si>
  <si>
    <t>3.4-</t>
  </si>
  <si>
    <t>Bir asansörün 5 dk taşıyacağı insan sayısı(B3)</t>
  </si>
  <si>
    <t>SONUÇ-Z</t>
  </si>
  <si>
    <t>asansör</t>
  </si>
  <si>
    <t>B-</t>
  </si>
  <si>
    <t>YÜRÜYEN MERDİVEN</t>
  </si>
  <si>
    <t>Yürüyen merdiven genişliği=1000,800,600mm</t>
  </si>
  <si>
    <t>4-</t>
  </si>
  <si>
    <t>5-</t>
  </si>
  <si>
    <t>(v):Yürüyen merdiven hızı:0,4;0,45;(0,5);0,55;0,6;0,65;0,7 m/s</t>
  </si>
  <si>
    <t>(Pth):Teorik yolcu kapasitesi:(yolcu/saat)</t>
  </si>
  <si>
    <t>a:Yürüyen merdivenin eğimi:30 derece olabilir.</t>
  </si>
  <si>
    <t>(t):Yürüyen merdiven derinliği:400mm</t>
  </si>
  <si>
    <t>6-</t>
  </si>
  <si>
    <t>(Pa):aktül yolcu kapasitesi(yolcu/saat)</t>
  </si>
  <si>
    <t>7-</t>
  </si>
  <si>
    <t>(Pm)Motor gücu(kw)(kone)</t>
  </si>
  <si>
    <t>6.1-</t>
  </si>
  <si>
    <t>v(hız)</t>
  </si>
  <si>
    <t>eğim</t>
  </si>
  <si>
    <t>Akt.yolcu kap</t>
  </si>
  <si>
    <t>Motor gücü</t>
  </si>
  <si>
    <t>derece</t>
  </si>
  <si>
    <t>Pa(pers/h)</t>
  </si>
  <si>
    <t>Pm(kw)</t>
  </si>
  <si>
    <t>ASANSÖR KABİN ALANINA BAĞLI OPTİMUM ASANSÖR KAPASİTESİ(KG)</t>
  </si>
  <si>
    <t>KABİN ALANI(M2)</t>
  </si>
  <si>
    <t>A.KAPASİTESİ</t>
  </si>
  <si>
    <t>M2</t>
  </si>
  <si>
    <t>kg</t>
  </si>
  <si>
    <t>seçilen</t>
  </si>
  <si>
    <t>Not:*,açık sarı renkler giriş,gül rengi değerler çıkış değerleridir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</si>
</sst>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5">
    <font>
      <sz val="10"/>
      <name val="Arial Tur"/>
      <family val="0"/>
    </font>
    <font>
      <b/>
      <sz val="10"/>
      <name val="Arial Tur"/>
      <family val="0"/>
    </font>
    <font>
      <sz val="18"/>
      <name val="Arial Tur"/>
      <family val="0"/>
    </font>
    <font>
      <b/>
      <sz val="14"/>
      <name val="Arial Tur"/>
      <family val="0"/>
    </font>
    <font>
      <sz val="14"/>
      <name val="Arial Tur"/>
      <family val="0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8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9" borderId="1" xfId="0" applyFill="1" applyBorder="1" applyAlignment="1">
      <alignment/>
    </xf>
    <xf numFmtId="0" fontId="0" fillId="8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2" borderId="2" xfId="0" applyNumberFormat="1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8" borderId="3" xfId="0" applyFill="1" applyBorder="1" applyAlignment="1">
      <alignment/>
    </xf>
    <xf numFmtId="0" fontId="0" fillId="2" borderId="2" xfId="0" applyFill="1" applyBorder="1" applyAlignment="1">
      <alignment horizontal="center"/>
    </xf>
    <xf numFmtId="1" fontId="0" fillId="2" borderId="1" xfId="0" applyNumberFormat="1" applyFill="1" applyBorder="1" applyAlignment="1">
      <alignment/>
    </xf>
    <xf numFmtId="0" fontId="0" fillId="9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2" borderId="4" xfId="0" applyFill="1" applyBorder="1" applyAlignment="1">
      <alignment/>
    </xf>
    <xf numFmtId="1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2" borderId="0" xfId="0" applyFill="1" applyAlignment="1">
      <alignment/>
    </xf>
    <xf numFmtId="2" fontId="0" fillId="0" borderId="0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2" fillId="8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1" fillId="8" borderId="3" xfId="0" applyFont="1" applyFill="1" applyBorder="1" applyAlignment="1">
      <alignment horizontal="center"/>
    </xf>
    <xf numFmtId="2" fontId="1" fillId="8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tabSelected="1" workbookViewId="0" topLeftCell="A1">
      <selection activeCell="K48" sqref="K48"/>
    </sheetView>
  </sheetViews>
  <sheetFormatPr defaultColWidth="9.00390625" defaultRowHeight="12.75"/>
  <cols>
    <col min="1" max="1" width="3.75390625" style="0" customWidth="1"/>
    <col min="2" max="2" width="17.25390625" style="0" customWidth="1"/>
    <col min="3" max="3" width="10.25390625" style="0" customWidth="1"/>
    <col min="4" max="4" width="12.25390625" style="0" customWidth="1"/>
    <col min="5" max="5" width="9.875" style="0" customWidth="1"/>
    <col min="6" max="6" width="9.375" style="0" customWidth="1"/>
  </cols>
  <sheetData>
    <row r="2" spans="2:8" ht="23.25">
      <c r="B2" s="39" t="s">
        <v>0</v>
      </c>
      <c r="C2" s="40"/>
      <c r="D2" s="40"/>
      <c r="E2" s="40"/>
      <c r="F2" s="40"/>
      <c r="G2" s="40"/>
      <c r="H2" s="40"/>
    </row>
    <row r="5" spans="1:5" ht="12.75">
      <c r="A5" s="2" t="s">
        <v>1</v>
      </c>
      <c r="B5" s="3" t="s">
        <v>12</v>
      </c>
      <c r="C5" s="3"/>
      <c r="D5" s="3"/>
      <c r="E5" s="2" t="s">
        <v>16</v>
      </c>
    </row>
    <row r="6" spans="2:7" ht="12.75">
      <c r="B6" s="4" t="s">
        <v>2</v>
      </c>
      <c r="C6" s="6" t="s">
        <v>7</v>
      </c>
      <c r="D6" s="8" t="s">
        <v>4</v>
      </c>
      <c r="E6" s="9" t="s">
        <v>8</v>
      </c>
      <c r="F6" s="10" t="s">
        <v>10</v>
      </c>
      <c r="G6" s="11" t="s">
        <v>13</v>
      </c>
    </row>
    <row r="7" spans="2:7" ht="12.75">
      <c r="B7" s="4" t="s">
        <v>3</v>
      </c>
      <c r="C7" s="6" t="s">
        <v>6</v>
      </c>
      <c r="D7" s="8" t="s">
        <v>5</v>
      </c>
      <c r="E7" s="9" t="s">
        <v>9</v>
      </c>
      <c r="F7" s="10" t="s">
        <v>11</v>
      </c>
      <c r="G7" s="12" t="s">
        <v>14</v>
      </c>
    </row>
    <row r="8" spans="2:9" ht="12.75">
      <c r="B8" s="12">
        <v>30</v>
      </c>
      <c r="C8" s="12"/>
      <c r="D8" s="12"/>
      <c r="E8" s="12"/>
      <c r="F8" s="12"/>
      <c r="G8" s="12"/>
      <c r="H8" s="13" t="s">
        <v>15</v>
      </c>
      <c r="I8" s="33"/>
    </row>
    <row r="9" spans="1:9" ht="12.75">
      <c r="A9" s="2" t="s">
        <v>14</v>
      </c>
      <c r="B9" s="13">
        <f>B8*5</f>
        <v>150</v>
      </c>
      <c r="C9" s="13">
        <f>C8</f>
        <v>0</v>
      </c>
      <c r="D9" s="30">
        <f>D8/15</f>
        <v>0</v>
      </c>
      <c r="E9" s="30">
        <f>6*E8/10</f>
        <v>0</v>
      </c>
      <c r="F9" s="13">
        <f>F8*1.5</f>
        <v>0</v>
      </c>
      <c r="G9" s="12">
        <v>150</v>
      </c>
      <c r="H9" s="13">
        <f>G9*1.3</f>
        <v>195</v>
      </c>
      <c r="I9" s="33"/>
    </row>
    <row r="11" spans="1:5" ht="12.75">
      <c r="A11" t="s">
        <v>17</v>
      </c>
      <c r="B11" s="4" t="s">
        <v>18</v>
      </c>
      <c r="C11" s="4"/>
      <c r="D11" s="4"/>
      <c r="E11" s="4" t="s">
        <v>19</v>
      </c>
    </row>
    <row r="12" spans="1:4" ht="12.75">
      <c r="A12" t="s">
        <v>20</v>
      </c>
      <c r="B12" s="21" t="s">
        <v>21</v>
      </c>
      <c r="C12" s="22">
        <v>21</v>
      </c>
      <c r="D12" s="21" t="s">
        <v>22</v>
      </c>
    </row>
    <row r="13" spans="1:4" ht="12.75">
      <c r="A13" t="s">
        <v>23</v>
      </c>
      <c r="B13" s="6" t="s">
        <v>24</v>
      </c>
      <c r="C13" s="6" t="s">
        <v>28</v>
      </c>
      <c r="D13" s="6" t="s">
        <v>29</v>
      </c>
    </row>
    <row r="14" spans="3:4" ht="12.75">
      <c r="C14" s="4" t="s">
        <v>25</v>
      </c>
      <c r="D14" s="14" t="s">
        <v>26</v>
      </c>
    </row>
    <row r="15" spans="2:5" ht="12.75">
      <c r="B15" s="11" t="s">
        <v>27</v>
      </c>
      <c r="C15" s="11">
        <v>8</v>
      </c>
      <c r="D15" s="11"/>
      <c r="E15" s="2" t="s">
        <v>30</v>
      </c>
    </row>
    <row r="16" spans="2:5" ht="12.75">
      <c r="B16" s="2" t="s">
        <v>24</v>
      </c>
      <c r="C16" s="31">
        <f>0.05*POWER(C15,1.2)</f>
        <v>0.6062866266041592</v>
      </c>
      <c r="D16" s="31">
        <f>0.32*POWER(D15,0.7)</f>
        <v>0</v>
      </c>
      <c r="E16" s="2">
        <v>0.6</v>
      </c>
    </row>
    <row r="17" spans="1:2" ht="12.75">
      <c r="A17" t="s">
        <v>31</v>
      </c>
      <c r="B17" t="s">
        <v>32</v>
      </c>
    </row>
    <row r="18" spans="2:3" ht="12.75">
      <c r="B18" s="12" t="s">
        <v>33</v>
      </c>
      <c r="C18" s="13" t="s">
        <v>34</v>
      </c>
    </row>
    <row r="19" spans="2:3" ht="12.75">
      <c r="B19" s="15">
        <v>0.6</v>
      </c>
      <c r="C19" s="16">
        <f>2.8*POWER(B19,0.25)</f>
        <v>2.4643128630215014</v>
      </c>
    </row>
    <row r="20" spans="1:6" ht="12.75">
      <c r="A20" t="s">
        <v>35</v>
      </c>
      <c r="B20" s="4" t="s">
        <v>36</v>
      </c>
      <c r="C20" s="4"/>
      <c r="D20" s="4"/>
      <c r="E20" s="4"/>
      <c r="F20" s="2">
        <v>10</v>
      </c>
    </row>
    <row r="21" spans="1:5" ht="12.75">
      <c r="A21" t="s">
        <v>37</v>
      </c>
      <c r="B21" s="6" t="s">
        <v>38</v>
      </c>
      <c r="C21" s="6"/>
      <c r="D21" s="6"/>
      <c r="E21" s="6"/>
    </row>
    <row r="22" spans="2:4" ht="12.75">
      <c r="B22" s="17" t="s">
        <v>27</v>
      </c>
      <c r="C22" s="17" t="s">
        <v>40</v>
      </c>
      <c r="D22" s="18" t="s">
        <v>39</v>
      </c>
    </row>
    <row r="23" spans="2:4" ht="12.75">
      <c r="B23" s="15">
        <v>3</v>
      </c>
      <c r="C23" s="15">
        <v>4</v>
      </c>
      <c r="D23" s="20">
        <f>B23-B23*POWER(((B23-1)/B23),C23)</f>
        <v>2.4074074074074074</v>
      </c>
    </row>
    <row r="24" spans="1:4" ht="12.75">
      <c r="A24" s="19" t="s">
        <v>41</v>
      </c>
      <c r="B24" s="5" t="s">
        <v>43</v>
      </c>
      <c r="C24" s="2">
        <v>2.2</v>
      </c>
      <c r="D24" s="1"/>
    </row>
    <row r="26" spans="1:3" ht="12.75">
      <c r="A26" t="s">
        <v>44</v>
      </c>
      <c r="B26" s="4" t="s">
        <v>45</v>
      </c>
      <c r="C26" s="4"/>
    </row>
    <row r="27" spans="2:3" ht="12.75">
      <c r="B27" s="12" t="s">
        <v>46</v>
      </c>
      <c r="C27" s="13" t="s">
        <v>47</v>
      </c>
    </row>
    <row r="28" spans="2:3" ht="12.75">
      <c r="B28" s="15">
        <v>4</v>
      </c>
      <c r="C28" s="23">
        <f>80*B28</f>
        <v>320</v>
      </c>
    </row>
    <row r="29" spans="2:4" ht="12.75">
      <c r="B29" s="2" t="s">
        <v>48</v>
      </c>
      <c r="C29" s="24">
        <f>(2*C12/E16)+((C19+F20)*(D23+1))+(C24*C28)</f>
        <v>816.4709919777029</v>
      </c>
      <c r="D29" s="2" t="s">
        <v>42</v>
      </c>
    </row>
    <row r="31" spans="1:3" ht="12.75">
      <c r="A31" t="s">
        <v>49</v>
      </c>
      <c r="B31" s="2" t="s">
        <v>50</v>
      </c>
      <c r="C31" s="2"/>
    </row>
    <row r="32" spans="1:2" ht="12.75">
      <c r="A32" t="s">
        <v>51</v>
      </c>
      <c r="B32" s="29" t="s">
        <v>52</v>
      </c>
    </row>
    <row r="33" spans="2:6" ht="12.75">
      <c r="B33" s="5" t="s">
        <v>2</v>
      </c>
      <c r="C33" s="7" t="s">
        <v>7</v>
      </c>
      <c r="D33" s="25" t="s">
        <v>53</v>
      </c>
      <c r="E33" s="26" t="s">
        <v>54</v>
      </c>
      <c r="F33" s="13" t="s">
        <v>55</v>
      </c>
    </row>
    <row r="34" spans="2:6" ht="12.75">
      <c r="B34" s="5">
        <v>0.075</v>
      </c>
      <c r="C34" s="7">
        <v>0.12</v>
      </c>
      <c r="D34" s="25">
        <v>0.15</v>
      </c>
      <c r="E34" s="26">
        <v>0.25</v>
      </c>
      <c r="F34" s="13">
        <v>0.075</v>
      </c>
    </row>
    <row r="35" spans="1:5" ht="12.75">
      <c r="A35" t="s">
        <v>56</v>
      </c>
      <c r="B35" s="2" t="s">
        <v>57</v>
      </c>
      <c r="C35" s="2"/>
      <c r="D35" s="2"/>
      <c r="E35" s="27">
        <f>5*60/C29</f>
        <v>0.36743497680587867</v>
      </c>
    </row>
    <row r="36" spans="1:5" ht="12.75">
      <c r="A36" t="s">
        <v>58</v>
      </c>
      <c r="B36" s="4" t="s">
        <v>59</v>
      </c>
      <c r="C36" s="4"/>
      <c r="D36" s="4"/>
      <c r="E36" s="2">
        <f>H9*F34</f>
        <v>14.625</v>
      </c>
    </row>
    <row r="37" spans="1:5" ht="12.75">
      <c r="A37" t="s">
        <v>60</v>
      </c>
      <c r="B37" s="28" t="s">
        <v>61</v>
      </c>
      <c r="C37" s="28"/>
      <c r="D37" s="28"/>
      <c r="E37" s="32">
        <f>G9*E35</f>
        <v>55.1152465208818</v>
      </c>
    </row>
    <row r="38" spans="2:6" ht="12.75">
      <c r="B38" s="2" t="s">
        <v>62</v>
      </c>
      <c r="C38" s="27">
        <f>E36/E37</f>
        <v>0.26535307239275346</v>
      </c>
      <c r="D38" s="11" t="s">
        <v>13</v>
      </c>
      <c r="E38" s="11">
        <v>1</v>
      </c>
      <c r="F38" s="11" t="s">
        <v>63</v>
      </c>
    </row>
    <row r="39" spans="2:6" ht="12.75">
      <c r="B39" s="19"/>
      <c r="C39" s="35"/>
      <c r="D39" s="19"/>
      <c r="E39" s="19"/>
      <c r="F39" s="19"/>
    </row>
    <row r="40" spans="1:7" ht="12.75">
      <c r="A40" t="s">
        <v>67</v>
      </c>
      <c r="B40" s="4" t="s">
        <v>85</v>
      </c>
      <c r="C40" s="36"/>
      <c r="D40" s="4"/>
      <c r="E40" s="4"/>
      <c r="F40" s="4"/>
      <c r="G40" s="4"/>
    </row>
    <row r="41" spans="2:6" ht="12.75">
      <c r="B41" s="43" t="s">
        <v>86</v>
      </c>
      <c r="C41" s="44">
        <v>0.9</v>
      </c>
      <c r="D41" s="43" t="s">
        <v>88</v>
      </c>
      <c r="E41" s="45" t="s">
        <v>90</v>
      </c>
      <c r="F41" s="45"/>
    </row>
    <row r="42" spans="2:6" ht="12.75">
      <c r="B42" s="46" t="s">
        <v>87</v>
      </c>
      <c r="C42" s="47">
        <f>15*C41*C41+446*C41-101</f>
        <v>312.55</v>
      </c>
      <c r="D42" s="46" t="s">
        <v>89</v>
      </c>
      <c r="E42" s="48">
        <v>320</v>
      </c>
      <c r="F42" s="48" t="s">
        <v>89</v>
      </c>
    </row>
    <row r="43" spans="2:6" ht="12.75">
      <c r="B43" s="37"/>
      <c r="C43" s="38"/>
      <c r="D43" s="37"/>
      <c r="E43" s="37"/>
      <c r="F43" s="37"/>
    </row>
    <row r="44" spans="1:5" ht="18">
      <c r="A44" s="34" t="s">
        <v>64</v>
      </c>
      <c r="B44" s="41" t="s">
        <v>65</v>
      </c>
      <c r="C44" s="42"/>
      <c r="D44" s="42"/>
      <c r="E44" s="42"/>
    </row>
    <row r="45" spans="1:5" ht="12.75">
      <c r="A45" s="11" t="s">
        <v>1</v>
      </c>
      <c r="B45" s="11" t="s">
        <v>66</v>
      </c>
      <c r="C45" s="11"/>
      <c r="D45" s="11"/>
      <c r="E45" s="11"/>
    </row>
    <row r="46" spans="1:5" ht="12.75">
      <c r="A46" s="11" t="s">
        <v>17</v>
      </c>
      <c r="B46" s="11" t="s">
        <v>72</v>
      </c>
      <c r="C46" s="11"/>
      <c r="D46" s="11"/>
      <c r="E46" s="11"/>
    </row>
    <row r="47" spans="1:5" ht="12.75">
      <c r="A47" s="11" t="s">
        <v>49</v>
      </c>
      <c r="B47" s="11" t="s">
        <v>71</v>
      </c>
      <c r="C47" s="11"/>
      <c r="D47" s="11"/>
      <c r="E47" s="11"/>
    </row>
    <row r="48" spans="1:5" ht="12.75">
      <c r="A48" s="11" t="s">
        <v>67</v>
      </c>
      <c r="B48" s="11" t="s">
        <v>69</v>
      </c>
      <c r="C48" s="11"/>
      <c r="D48" s="11"/>
      <c r="E48" s="11"/>
    </row>
    <row r="49" spans="1:5" ht="12.75">
      <c r="A49" s="11" t="s">
        <v>68</v>
      </c>
      <c r="B49" s="11" t="s">
        <v>70</v>
      </c>
      <c r="C49" s="11"/>
      <c r="D49" s="11"/>
      <c r="E49" s="11"/>
    </row>
    <row r="50" spans="1:5" ht="12.75">
      <c r="A50" s="11" t="s">
        <v>73</v>
      </c>
      <c r="B50" s="11" t="s">
        <v>74</v>
      </c>
      <c r="C50" s="11"/>
      <c r="D50" s="11"/>
      <c r="E50" s="11"/>
    </row>
    <row r="51" spans="1:5" ht="12.75">
      <c r="A51" s="11" t="s">
        <v>75</v>
      </c>
      <c r="B51" s="11" t="s">
        <v>76</v>
      </c>
      <c r="C51" s="11"/>
      <c r="D51" s="11"/>
      <c r="E51" s="11"/>
    </row>
    <row r="53" spans="1:5" ht="12.75">
      <c r="A53" t="s">
        <v>77</v>
      </c>
      <c r="B53" s="12" t="s">
        <v>78</v>
      </c>
      <c r="C53" s="12" t="s">
        <v>79</v>
      </c>
      <c r="D53" s="13" t="s">
        <v>80</v>
      </c>
      <c r="E53" s="13" t="s">
        <v>81</v>
      </c>
    </row>
    <row r="54" spans="2:5" ht="12.75">
      <c r="B54" s="12" t="s">
        <v>29</v>
      </c>
      <c r="C54" s="12" t="s">
        <v>82</v>
      </c>
      <c r="D54" s="13" t="s">
        <v>83</v>
      </c>
      <c r="E54" s="13" t="s">
        <v>84</v>
      </c>
    </row>
    <row r="55" spans="2:5" ht="12.75">
      <c r="B55" s="12">
        <v>0.5</v>
      </c>
      <c r="C55" s="12">
        <v>30</v>
      </c>
      <c r="D55" s="13">
        <f>18000*B55*0.83</f>
        <v>7470</v>
      </c>
      <c r="E55" s="30">
        <f>0.006*B55*D55*SIN(3.14/360*(90-C55))</f>
        <v>11.199848000231926</v>
      </c>
    </row>
    <row r="56" ht="12.75">
      <c r="B56" t="s">
        <v>91</v>
      </c>
    </row>
  </sheetData>
  <mergeCells count="2">
    <mergeCell ref="B2:H2"/>
    <mergeCell ref="B44:E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Saban</cp:lastModifiedBy>
  <dcterms:created xsi:type="dcterms:W3CDTF">2005-06-02T13:18:02Z</dcterms:created>
  <dcterms:modified xsi:type="dcterms:W3CDTF">2006-09-23T09:47:18Z</dcterms:modified>
  <cp:category/>
  <cp:version/>
  <cp:contentType/>
  <cp:contentStatus/>
</cp:coreProperties>
</file>