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<sst xmlns="http://schemas.openxmlformats.org/spreadsheetml/2006/main" count="294" uniqueCount="166">
  <si>
    <t>Isıyalıtım-Konut</t>
  </si>
  <si>
    <t>Isıyalıtım-İşyeri</t>
  </si>
  <si>
    <t xml:space="preserve">   ------</t>
  </si>
  <si>
    <t>Adı/Soyadı</t>
  </si>
  <si>
    <t>TOPL</t>
  </si>
  <si>
    <t>İd-1</t>
  </si>
  <si>
    <t>İd-2</t>
  </si>
  <si>
    <t>İd-3</t>
  </si>
  <si>
    <t>İd-4</t>
  </si>
  <si>
    <t>İmar Durumu H.</t>
  </si>
  <si>
    <t>TL/m2</t>
  </si>
  <si>
    <t>d-14</t>
  </si>
  <si>
    <t>Denetim Ücreti</t>
  </si>
  <si>
    <t>d-15</t>
  </si>
  <si>
    <t>d-16</t>
  </si>
  <si>
    <t>is-27</t>
  </si>
  <si>
    <t>is-28</t>
  </si>
  <si>
    <t>Asanasör Ruhsat Topl</t>
  </si>
  <si>
    <t>İnşaat Harcı-konut</t>
  </si>
  <si>
    <t>İnşaat Harcı-işyeri</t>
  </si>
  <si>
    <t>&gt;1000 kg
Ad</t>
  </si>
  <si>
    <t>&lt;1000 kg
Ad</t>
  </si>
  <si>
    <t>Toplam</t>
  </si>
  <si>
    <t>i4</t>
  </si>
  <si>
    <t>i5</t>
  </si>
  <si>
    <t>i7</t>
  </si>
  <si>
    <t>İmar İskan Konut</t>
  </si>
  <si>
    <t>İmar.İskan-İşyeri</t>
  </si>
  <si>
    <t>is-1</t>
  </si>
  <si>
    <t>is-2</t>
  </si>
  <si>
    <t>m1</t>
  </si>
  <si>
    <t>m2</t>
  </si>
  <si>
    <t>i-1</t>
  </si>
  <si>
    <t>i-2</t>
  </si>
  <si>
    <t>m-4</t>
  </si>
  <si>
    <t xml:space="preserve"> 3.1</t>
  </si>
  <si>
    <t>7-İMAR İSKAN HARCI</t>
  </si>
  <si>
    <t>**Yeditepe Vergi D.</t>
  </si>
  <si>
    <t>Toprak Harcı-konut</t>
  </si>
  <si>
    <t>Toprak Harcı-ticaret</t>
  </si>
  <si>
    <t>i8</t>
  </si>
  <si>
    <t>Toplam-konut</t>
  </si>
  <si>
    <t>Toplam-işyeri</t>
  </si>
  <si>
    <t>9-KAYIT+TUS HARCI</t>
  </si>
  <si>
    <t>m-1</t>
  </si>
  <si>
    <t>m-2</t>
  </si>
  <si>
    <t>Kayıt--Mim-Müh</t>
  </si>
  <si>
    <t>Kayıt--Tekniker</t>
  </si>
  <si>
    <t>TUS-Mim-Müh</t>
  </si>
  <si>
    <t>TUS--Tekniker</t>
  </si>
  <si>
    <t>Tescil-&lt;1000 m2</t>
  </si>
  <si>
    <t>Tescil-&gt;1000 m2</t>
  </si>
  <si>
    <t>T.C.</t>
  </si>
  <si>
    <t>BELEDİYE BAŞKANLIĞI</t>
  </si>
  <si>
    <t>İmar ve Şehircilik Müdürlüğü</t>
  </si>
  <si>
    <t>Kayıt No</t>
  </si>
  <si>
    <t>Kayıt Tarihi</t>
  </si>
  <si>
    <t>Adresi</t>
  </si>
  <si>
    <t>Tahakkuk No</t>
  </si>
  <si>
    <t xml:space="preserve">  Belediye Meclis kararına göre  yukarıda belirtilen muayene ücreti………………. TL dir.Yukarıda belirtilen…etüt proje </t>
  </si>
  <si>
    <t>tetkik edilerek bu rapor ilgilinin isteği üzerine tarafımızdan tanzim ve imza edilmiştir.</t>
  </si>
  <si>
    <t>………………………………..                                             …………………………….                ………………………………</t>
  </si>
  <si>
    <t xml:space="preserve">      Muayeneyi Yapan                                                                 Kısım Şefi                                 İm. Ve Şeh. Müd</t>
  </si>
  <si>
    <t>Sığınak Onay(prj)</t>
  </si>
  <si>
    <t>is-27.1</t>
  </si>
  <si>
    <t>*İmar
Yolu
Geniş
m</t>
  </si>
  <si>
    <t>*Ortalama
Daire 
Alanı
 m2</t>
  </si>
  <si>
    <t>*Zemin ve 
en alt
 kot arası 
yüks-m</t>
  </si>
  <si>
    <t>*Arsa
Alanı</t>
  </si>
  <si>
    <t>*Cephe
Genişliği
m</t>
  </si>
  <si>
    <t>*Topl.İnş.
Alanı
m2</t>
  </si>
  <si>
    <t>*İşyeri veya
Dükkan
Alanı-m2</t>
  </si>
  <si>
    <t>*Bağ.Böl
Sayı</t>
  </si>
  <si>
    <t>İnşaat İstikamet H.-&lt;500m2</t>
  </si>
  <si>
    <t>İnşaat İstikamet H.&gt;500m2</t>
  </si>
  <si>
    <t>Kot Kesit Harcı&lt;500m2</t>
  </si>
  <si>
    <t>Kot Kesit Harcı&gt;500m2</t>
  </si>
  <si>
    <t>Encümene Teklf-Konut alanı</t>
  </si>
  <si>
    <t>Encümene Teklf-Diğer alanı</t>
  </si>
  <si>
    <t>Kontur Gabari-tia&lt;1000 m2</t>
  </si>
  <si>
    <t>Kontur Gabari-tia&gt;1000 m2</t>
  </si>
  <si>
    <t>Teknik Eleman Harcı</t>
  </si>
  <si>
    <t>Revizyon Harcı</t>
  </si>
  <si>
    <t xml:space="preserve">
*İşyeri
Alanı
 m2</t>
  </si>
  <si>
    <t>Tretuvar kullanım ücreti</t>
  </si>
  <si>
    <t>Asansör tescil ücreti</t>
  </si>
  <si>
    <t>Mimari-Avan-Konut</t>
  </si>
  <si>
    <t>Mimari-Avan-İşyeri</t>
  </si>
  <si>
    <t>Kat Mülk Ücreti-cins değişikl</t>
  </si>
  <si>
    <t>Denetim-Yıkım Üc.</t>
  </si>
  <si>
    <t>Denetim-kat İrtifakı</t>
  </si>
  <si>
    <t>Makine Avan-Proje-İşyeri</t>
  </si>
  <si>
    <t>***Etüd Toplam-Konut</t>
  </si>
  <si>
    <t>***Etüd Toplam-İşyeri</t>
  </si>
  <si>
    <t>Etüd-Proje Tastik-(İşyeri-Konut)</t>
  </si>
  <si>
    <t>TL/m2-iş</t>
  </si>
  <si>
    <t>TL/m2-knt</t>
  </si>
  <si>
    <t>Sığınak Onay(iskan)</t>
  </si>
  <si>
    <t>İMAR HARÇLARI-1</t>
  </si>
  <si>
    <t>1-HARİTA-İMAR DURUMU HARCI</t>
  </si>
  <si>
    <t>2-İMAR PROJE HARCI</t>
  </si>
  <si>
    <t>3-PROJE TASTİK AVAN PROJE- ETÜD HARCI-(MİMARİ+STATİK+MEKANİK+ELEKTRİK)</t>
  </si>
  <si>
    <t>4-ISI YALITIM HARCI</t>
  </si>
  <si>
    <t>5-MAKİNE-ELEKTRİK ASANSÖR HARCI</t>
  </si>
  <si>
    <t>Yol Katılım Bedeli</t>
  </si>
  <si>
    <t>Otopark Rapor Ücreti TİA&gt;1250 m2</t>
  </si>
  <si>
    <t xml:space="preserve">Asansör
&lt;1000 kg
 Br Fİat </t>
  </si>
  <si>
    <t xml:space="preserve">Asanör
&gt;1000 kg
Br Fiat </t>
  </si>
  <si>
    <t>6-DENETİM HARCLARI-KENTSEL DÖNÜŞÜMDE UYGULANMIYOR</t>
  </si>
  <si>
    <t xml:space="preserve">Yürüyen
Merdiven
 Br Fİat </t>
  </si>
  <si>
    <t>Yürüyen
Merdiven
Ad</t>
  </si>
  <si>
    <t>No</t>
  </si>
  <si>
    <t>Yangın Yönetmelik Konusu</t>
  </si>
  <si>
    <t>Mekanik</t>
  </si>
  <si>
    <t>Konu</t>
  </si>
  <si>
    <t>*Toplam
Kat 
Adedi</t>
  </si>
  <si>
    <t>*Normal
Kat 
Adedi</t>
  </si>
  <si>
    <t>*Toplam
Otopark Alanı-m2</t>
  </si>
  <si>
    <t>Isı Yalıtım</t>
  </si>
  <si>
    <t>Dış duvarın Taş Yünü ile kaplanması-5 cm</t>
  </si>
  <si>
    <t>Katta Çift Dairenin Ortak Duvarının Çift Duvar Yapılması</t>
  </si>
  <si>
    <t>Kat Şapının altına etekli  1 cm kauçuk membran atılması</t>
  </si>
  <si>
    <t>Konut-Rezidans-Katlara Yağmurlama-Sprink Yapılması</t>
  </si>
  <si>
    <t>Konut-Rezidans-Katlara Duman Tahliye Yapılması</t>
  </si>
  <si>
    <t>Konut-Rezidans-Yangın Merdiven Basınçlandırma Yapılması</t>
  </si>
  <si>
    <t>Konut-Rezidans-İtfaiye su verme-su alma ağzı-yangın dolabı yapılması</t>
  </si>
  <si>
    <t>İşyeri-Ofis-Yangın Merdiven Basınçlandırma Yapılması</t>
  </si>
  <si>
    <t>İşyeri-Ofis-Katlara Duman Tahliye Yapılması</t>
  </si>
  <si>
    <t>*Bina
Taban
Alanları
Toplamı</t>
  </si>
  <si>
    <t>Çevre Hidrant Tesisatı Yapılması</t>
  </si>
  <si>
    <t>Otopark-yağmurlama-itf su alma-su verme ağzı-yangın dolabı yapılması</t>
  </si>
  <si>
    <t>Otopark-Duman tahliye</t>
  </si>
  <si>
    <t>İşyeri-Ofis-yağmurlama-itf su alma-su verme ağzı-yangın dolabı yapılması</t>
  </si>
  <si>
    <t>İşyeri-End.Tesis-Yağmurlama-Sprink Tesisatı yapılması</t>
  </si>
  <si>
    <t>Ofis-Yağmurlama-Sprink Tesisatı yapılması</t>
  </si>
  <si>
    <t>Sığınak-Duman Tahliye Sistemi Yapılması</t>
  </si>
  <si>
    <t>*Sığınak
Alanı</t>
  </si>
  <si>
    <t>Sığınak-Kazan Dairesi-Depo-Konut-Rezidans-Yağmurl-yangın dolabı-Binada varsa</t>
  </si>
  <si>
    <t>Sığınak-Depo-İşyeri-Yağmurlama-yangın dolabı-Binada varsa uygulanır</t>
  </si>
  <si>
    <t>Sığınak-Depo-Ofis-Yağmurlama-yangın dolabı-Binada varsa uygulanır</t>
  </si>
  <si>
    <t>*Topl.
Faydalı
İnşaat
Alanı-m2</t>
  </si>
  <si>
    <t>Kazan Dairesi Yangın Dolabı yapılması</t>
  </si>
  <si>
    <t>Kazan Kapasitesi-kw</t>
  </si>
  <si>
    <t>Otopark-Havalandırma Fanı Kapasitesi-m3/h</t>
  </si>
  <si>
    <t>Yang Merdiven Basınçlandır Fanı Kapasite-m3/h-6 kat da bir fan konulması</t>
  </si>
  <si>
    <t>Çatının Çelik Konstrüksiyon Yapılması-Kaplama kiremit-metal sandaviç</t>
  </si>
  <si>
    <t>Elektrik</t>
  </si>
  <si>
    <t>Konut-Rezidans-Paratoner-Acil aydınlatma-yang uyarı buton</t>
  </si>
  <si>
    <t>Konut-Rez-Busbar-otom algıl-anons-acil durum asansörü</t>
  </si>
  <si>
    <t>İşyeri-Ofis-paratoner-acil aydınlatma-yang uyarı buton</t>
  </si>
  <si>
    <t>İşyeri-Busbar-acil durum asansörü</t>
  </si>
  <si>
    <t>İşyeri-Busbar-otomotik algılama</t>
  </si>
  <si>
    <t>İşyeri-Busbar-anons sistemi</t>
  </si>
  <si>
    <t>Tüm binalar-acil durum yönlendirme</t>
  </si>
  <si>
    <t>*Bina 
Giriş-Çıkış 
Sayısı</t>
  </si>
  <si>
    <t>Otopark acil durum aydınlatma-Kapalı otoparklarda uygulanır</t>
  </si>
  <si>
    <t>Gerekir</t>
  </si>
  <si>
    <t>Otopark-depo-otomatik algılama</t>
  </si>
  <si>
    <t>Acil durum aydınlatma-Elek.Pano Oda-Jen.Oda-Kaçış yoll-asansör-yang 
uyarı butonu-yangın dolap-ilk yard ekipmanı-yürüyen merd-penceresiz bina</t>
  </si>
  <si>
    <t>BİNA İMALATI İÇİN HARÇ HESABI  VE YANGIN YÖNETMELİĞİ ŞARTLARI</t>
  </si>
  <si>
    <t>*HARÇ İÇİN PROJE GİRİŞ DEĞERLERİ-2016</t>
  </si>
  <si>
    <t>1-HESAP TABLOSU-SONUÇ</t>
  </si>
  <si>
    <t>2--Bina Yangın Yönetmeliğine Göre Mekanik ve Elektrik Tesisat İmalat Şartları:</t>
  </si>
  <si>
    <t>Gerekir/Gerekmez
Otomotik</t>
  </si>
  <si>
    <t>*Değer Giriş
Satırı</t>
  </si>
  <si>
    <t>DEĞER SATIR GİRİŞİNE DEĞER GİRİŞİ YAPILDIKTAN SONRA ALTTAKİ HESAP VE SONUÇLAR OTOMOTİK OLARAK HESAPLANMAKTADIR.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</si>
</sst>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sz val="12"/>
      <name val="Arial Tur"/>
      <family val="0"/>
    </font>
    <font>
      <sz val="18"/>
      <name val="Arial Tur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 wrapText="1"/>
    </xf>
    <xf numFmtId="0" fontId="4" fillId="16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9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1" fontId="4" fillId="40" borderId="10" xfId="0" applyNumberFormat="1" applyFont="1" applyFill="1" applyBorder="1" applyAlignment="1">
      <alignment horizontal="center"/>
    </xf>
    <xf numFmtId="1" fontId="4" fillId="3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9" fillId="37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wrapText="1"/>
    </xf>
    <xf numFmtId="0" fontId="9" fillId="4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4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44" borderId="10" xfId="0" applyNumberFormat="1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4" fillId="44" borderId="10" xfId="0" applyFont="1" applyFill="1" applyBorder="1" applyAlignment="1">
      <alignment/>
    </xf>
    <xf numFmtId="0" fontId="4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wrapText="1"/>
    </xf>
    <xf numFmtId="0" fontId="4" fillId="45" borderId="10" xfId="0" applyFont="1" applyFill="1" applyBorder="1" applyAlignment="1">
      <alignment/>
    </xf>
    <xf numFmtId="0" fontId="8" fillId="45" borderId="10" xfId="0" applyFont="1" applyFill="1" applyBorder="1" applyAlignment="1">
      <alignment horizontal="center" wrapText="1"/>
    </xf>
    <xf numFmtId="0" fontId="9" fillId="45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9" fillId="38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0" xfId="0" applyFont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left" wrapText="1"/>
    </xf>
    <xf numFmtId="180" fontId="4" fillId="38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46" borderId="10" xfId="0" applyFont="1" applyFill="1" applyBorder="1" applyAlignment="1">
      <alignment horizontal="center"/>
    </xf>
    <xf numFmtId="0" fontId="4" fillId="46" borderId="10" xfId="0" applyFont="1" applyFill="1" applyBorder="1" applyAlignment="1">
      <alignment wrapText="1"/>
    </xf>
    <xf numFmtId="0" fontId="4" fillId="46" borderId="10" xfId="0" applyFont="1" applyFill="1" applyBorder="1" applyAlignment="1">
      <alignment horizontal="center" wrapText="1"/>
    </xf>
    <xf numFmtId="0" fontId="8" fillId="46" borderId="10" xfId="0" applyFont="1" applyFill="1" applyBorder="1" applyAlignment="1">
      <alignment horizontal="center" wrapText="1"/>
    </xf>
    <xf numFmtId="0" fontId="9" fillId="46" borderId="10" xfId="0" applyFont="1" applyFill="1" applyBorder="1" applyAlignment="1">
      <alignment horizontal="center" wrapText="1"/>
    </xf>
    <xf numFmtId="1" fontId="4" fillId="46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4" fillId="47" borderId="10" xfId="0" applyNumberFormat="1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44" borderId="14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0" fontId="14" fillId="15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47" borderId="1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1" fontId="14" fillId="15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0" fillId="45" borderId="10" xfId="0" applyFill="1" applyBorder="1" applyAlignment="1">
      <alignment/>
    </xf>
    <xf numFmtId="1" fontId="6" fillId="38" borderId="10" xfId="0" applyNumberFormat="1" applyFont="1" applyFill="1" applyBorder="1" applyAlignment="1">
      <alignment horizontal="center"/>
    </xf>
    <xf numFmtId="1" fontId="4" fillId="44" borderId="10" xfId="0" applyNumberFormat="1" applyFont="1" applyFill="1" applyBorder="1" applyAlignment="1">
      <alignment horizontal="center" wrapText="1"/>
    </xf>
    <xf numFmtId="0" fontId="15" fillId="38" borderId="10" xfId="0" applyFon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 wrapText="1"/>
    </xf>
    <xf numFmtId="0" fontId="0" fillId="45" borderId="12" xfId="0" applyFill="1" applyBorder="1" applyAlignment="1">
      <alignment horizontal="left" wrapText="1"/>
    </xf>
    <xf numFmtId="0" fontId="0" fillId="45" borderId="11" xfId="0" applyFill="1" applyBorder="1" applyAlignment="1">
      <alignment/>
    </xf>
    <xf numFmtId="0" fontId="0" fillId="45" borderId="13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5" fillId="38" borderId="10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45" borderId="12" xfId="0" applyFill="1" applyBorder="1" applyAlignment="1">
      <alignment horizontal="left"/>
    </xf>
    <xf numFmtId="0" fontId="0" fillId="49" borderId="10" xfId="0" applyFill="1" applyBorder="1" applyAlignment="1">
      <alignment horizontal="left"/>
    </xf>
    <xf numFmtId="0" fontId="0" fillId="49" borderId="10" xfId="0" applyFill="1" applyBorder="1" applyAlignment="1">
      <alignment/>
    </xf>
    <xf numFmtId="0" fontId="0" fillId="48" borderId="10" xfId="0" applyFill="1" applyBorder="1" applyAlignment="1">
      <alignment horizontal="left"/>
    </xf>
    <xf numFmtId="0" fontId="0" fillId="48" borderId="10" xfId="0" applyFill="1" applyBorder="1" applyAlignment="1">
      <alignment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/>
    </xf>
    <xf numFmtId="0" fontId="0" fillId="47" borderId="10" xfId="0" applyFill="1" applyBorder="1" applyAlignment="1">
      <alignment horizontal="left"/>
    </xf>
    <xf numFmtId="0" fontId="0" fillId="47" borderId="10" xfId="0" applyFill="1" applyBorder="1" applyAlignment="1">
      <alignment/>
    </xf>
    <xf numFmtId="0" fontId="15" fillId="38" borderId="10" xfId="0" applyFont="1" applyFill="1" applyBorder="1" applyAlignment="1">
      <alignment horizontal="left"/>
    </xf>
    <xf numFmtId="0" fontId="0" fillId="48" borderId="12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16" fontId="11" fillId="48" borderId="10" xfId="0" applyNumberFormat="1" applyFont="1" applyFill="1" applyBorder="1" applyAlignment="1">
      <alignment horizontal="center"/>
    </xf>
    <xf numFmtId="0" fontId="11" fillId="48" borderId="10" xfId="0" applyFont="1" applyFill="1" applyBorder="1" applyAlignment="1">
      <alignment horizontal="center"/>
    </xf>
    <xf numFmtId="0" fontId="4" fillId="40" borderId="12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44" borderId="12" xfId="0" applyFont="1" applyFill="1" applyBorder="1" applyAlignment="1">
      <alignment horizontal="center" wrapText="1"/>
    </xf>
    <xf numFmtId="0" fontId="4" fillId="44" borderId="11" xfId="0" applyFont="1" applyFill="1" applyBorder="1" applyAlignment="1">
      <alignment horizontal="center" wrapText="1"/>
    </xf>
    <xf numFmtId="0" fontId="4" fillId="44" borderId="13" xfId="0" applyFont="1" applyFill="1" applyBorder="1" applyAlignment="1">
      <alignment horizontal="center" wrapText="1"/>
    </xf>
    <xf numFmtId="0" fontId="11" fillId="40" borderId="15" xfId="0" applyFont="1" applyFill="1" applyBorder="1" applyAlignment="1">
      <alignment horizontal="center"/>
    </xf>
    <xf numFmtId="0" fontId="11" fillId="40" borderId="16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center"/>
    </xf>
    <xf numFmtId="0" fontId="4" fillId="40" borderId="18" xfId="0" applyFont="1" applyFill="1" applyBorder="1" applyAlignment="1">
      <alignment/>
    </xf>
    <xf numFmtId="0" fontId="4" fillId="40" borderId="19" xfId="0" applyFont="1" applyFill="1" applyBorder="1" applyAlignment="1">
      <alignment/>
    </xf>
    <xf numFmtId="0" fontId="3" fillId="48" borderId="12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0" fontId="11" fillId="19" borderId="10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 wrapText="1"/>
    </xf>
    <xf numFmtId="0" fontId="11" fillId="19" borderId="12" xfId="0" applyFont="1" applyFill="1" applyBorder="1" applyAlignment="1">
      <alignment horizontal="center"/>
    </xf>
    <xf numFmtId="0" fontId="11" fillId="19" borderId="11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/>
    </xf>
    <xf numFmtId="0" fontId="4" fillId="46" borderId="12" xfId="0" applyFont="1" applyFill="1" applyBorder="1" applyAlignment="1">
      <alignment horizontal="center"/>
    </xf>
    <xf numFmtId="0" fontId="4" fillId="46" borderId="11" xfId="0" applyFont="1" applyFill="1" applyBorder="1" applyAlignment="1">
      <alignment horizontal="center"/>
    </xf>
    <xf numFmtId="0" fontId="4" fillId="46" borderId="13" xfId="0" applyFont="1" applyFill="1" applyBorder="1" applyAlignment="1">
      <alignment horizontal="center"/>
    </xf>
    <xf numFmtId="0" fontId="11" fillId="44" borderId="16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0" borderId="12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1" fillId="48" borderId="15" xfId="0" applyFont="1" applyFill="1" applyBorder="1" applyAlignment="1">
      <alignment horizontal="center"/>
    </xf>
    <xf numFmtId="0" fontId="11" fillId="48" borderId="16" xfId="0" applyFont="1" applyFill="1" applyBorder="1" applyAlignment="1">
      <alignment horizontal="center"/>
    </xf>
    <xf numFmtId="0" fontId="11" fillId="48" borderId="17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40" borderId="16" xfId="0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/>
    </xf>
    <xf numFmtId="2" fontId="4" fillId="45" borderId="12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0" fontId="11" fillId="44" borderId="15" xfId="0" applyFont="1" applyFill="1" applyBorder="1" applyAlignment="1">
      <alignment horizontal="center"/>
    </xf>
    <xf numFmtId="0" fontId="13" fillId="4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48" borderId="11" xfId="0" applyFont="1" applyFill="1" applyBorder="1" applyAlignment="1">
      <alignment horizontal="center"/>
    </xf>
    <xf numFmtId="0" fontId="3" fillId="48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1" fontId="4" fillId="50" borderId="10" xfId="0" applyNumberFormat="1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48" borderId="12" xfId="0" applyFont="1" applyFill="1" applyBorder="1" applyAlignment="1">
      <alignment horizontal="left"/>
    </xf>
    <xf numFmtId="0" fontId="0" fillId="48" borderId="11" xfId="0" applyFill="1" applyBorder="1" applyAlignment="1">
      <alignment horizontal="left"/>
    </xf>
    <xf numFmtId="0" fontId="0" fillId="48" borderId="13" xfId="0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3"/>
  <sheetViews>
    <sheetView tabSelected="1" zoomScalePageLayoutView="0" workbookViewId="0" topLeftCell="A1">
      <selection activeCell="S15" sqref="S15"/>
    </sheetView>
  </sheetViews>
  <sheetFormatPr defaultColWidth="9.00390625" defaultRowHeight="12.75"/>
  <cols>
    <col min="1" max="1" width="12.625" style="0" customWidth="1"/>
    <col min="2" max="2" width="7.625" style="0" customWidth="1"/>
    <col min="3" max="3" width="10.00390625" style="0" customWidth="1"/>
    <col min="4" max="4" width="30.125" style="0" customWidth="1"/>
    <col min="5" max="5" width="11.00390625" style="0" customWidth="1"/>
    <col min="6" max="6" width="10.00390625" style="0" customWidth="1"/>
    <col min="7" max="7" width="11.125" style="0" customWidth="1"/>
    <col min="8" max="8" width="21.875" style="0" customWidth="1"/>
    <col min="9" max="9" width="7.75390625" style="0" customWidth="1"/>
    <col min="10" max="10" width="7.875" style="0" customWidth="1"/>
    <col min="11" max="11" width="9.875" style="0" customWidth="1"/>
    <col min="12" max="12" width="8.00390625" style="0" customWidth="1"/>
    <col min="13" max="13" width="8.625" style="0" customWidth="1"/>
    <col min="14" max="14" width="10.25390625" style="4" customWidth="1"/>
    <col min="15" max="15" width="8.00390625" style="0" customWidth="1"/>
  </cols>
  <sheetData>
    <row r="2" spans="2:14" ht="12.75">
      <c r="B2" s="193" t="s">
        <v>52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spans="2:14" ht="12.75">
      <c r="B3" s="193" t="s">
        <v>53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2:14" ht="12.75">
      <c r="B4" s="193" t="s">
        <v>54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2:14" ht="12.75">
      <c r="B5" s="171" t="s">
        <v>55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</row>
    <row r="6" spans="2:14" ht="12.75">
      <c r="B6" s="171" t="s">
        <v>56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4" ht="12.75">
      <c r="B7" s="171" t="s">
        <v>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4" ht="12.75">
      <c r="B8" s="171" t="s">
        <v>57</v>
      </c>
      <c r="C8" s="171"/>
      <c r="D8" s="172"/>
      <c r="E8" s="173"/>
      <c r="F8" s="173"/>
      <c r="G8" s="173"/>
      <c r="H8" s="173"/>
      <c r="I8" s="173"/>
      <c r="J8" s="173"/>
      <c r="K8" s="173"/>
      <c r="L8" s="173"/>
      <c r="M8" s="173"/>
      <c r="N8" s="174"/>
    </row>
    <row r="9" spans="2:14" ht="12.75">
      <c r="B9" s="171" t="s">
        <v>58</v>
      </c>
      <c r="C9" s="171"/>
      <c r="D9" s="194"/>
      <c r="E9" s="123"/>
      <c r="F9" s="123"/>
      <c r="G9" s="123"/>
      <c r="H9" s="123"/>
      <c r="I9" s="123"/>
      <c r="J9" s="123"/>
      <c r="K9" s="123"/>
      <c r="L9" s="123"/>
      <c r="M9" s="123"/>
      <c r="N9" s="124"/>
    </row>
    <row r="12" spans="2:17" ht="18.75">
      <c r="B12" s="109" t="s">
        <v>159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  <c r="P12" s="111"/>
      <c r="Q12" s="111"/>
    </row>
    <row r="14" spans="2:17" ht="24.75" customHeight="1">
      <c r="B14" s="109" t="s">
        <v>160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  <c r="P14" s="111"/>
      <c r="Q14" s="111"/>
    </row>
    <row r="15" spans="2:18" ht="60" customHeight="1">
      <c r="B15" s="8" t="s">
        <v>65</v>
      </c>
      <c r="C15" s="73" t="s">
        <v>66</v>
      </c>
      <c r="D15" s="73" t="s">
        <v>83</v>
      </c>
      <c r="E15" s="12" t="s">
        <v>154</v>
      </c>
      <c r="F15" s="12" t="s">
        <v>67</v>
      </c>
      <c r="G15" s="10" t="s">
        <v>68</v>
      </c>
      <c r="H15" s="10" t="s">
        <v>115</v>
      </c>
      <c r="I15" s="10" t="s">
        <v>116</v>
      </c>
      <c r="J15" s="44" t="s">
        <v>69</v>
      </c>
      <c r="K15" s="11" t="s">
        <v>70</v>
      </c>
      <c r="L15" s="11" t="s">
        <v>71</v>
      </c>
      <c r="M15" s="11" t="s">
        <v>140</v>
      </c>
      <c r="N15" s="13" t="s">
        <v>72</v>
      </c>
      <c r="O15" s="96" t="s">
        <v>128</v>
      </c>
      <c r="P15" s="196" t="s">
        <v>136</v>
      </c>
      <c r="Q15" s="197" t="s">
        <v>117</v>
      </c>
      <c r="R15" s="5"/>
    </row>
    <row r="16" spans="1:17" ht="25.5" customHeight="1">
      <c r="A16" s="198" t="s">
        <v>164</v>
      </c>
      <c r="B16" s="14">
        <v>10</v>
      </c>
      <c r="C16" s="14">
        <v>90</v>
      </c>
      <c r="D16" s="14">
        <v>100</v>
      </c>
      <c r="E16" s="14">
        <v>1</v>
      </c>
      <c r="F16" s="14">
        <v>2</v>
      </c>
      <c r="G16" s="95">
        <v>120</v>
      </c>
      <c r="H16" s="14">
        <v>5</v>
      </c>
      <c r="I16" s="14">
        <v>6</v>
      </c>
      <c r="J16" s="14">
        <v>45</v>
      </c>
      <c r="K16" s="14">
        <v>610</v>
      </c>
      <c r="L16" s="14">
        <v>120</v>
      </c>
      <c r="M16" s="14">
        <v>500</v>
      </c>
      <c r="N16" s="95">
        <v>5</v>
      </c>
      <c r="O16" s="95">
        <v>500</v>
      </c>
      <c r="P16" s="95">
        <v>150</v>
      </c>
      <c r="Q16" s="95">
        <v>1600</v>
      </c>
    </row>
    <row r="17" spans="1:17" ht="25.5" customHeight="1">
      <c r="A17" s="202"/>
      <c r="B17" s="199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206"/>
      <c r="P17" s="206"/>
      <c r="Q17" s="206"/>
    </row>
    <row r="18" spans="1:18" ht="15.75" customHeight="1">
      <c r="A18" s="60"/>
      <c r="B18" s="203" t="s">
        <v>165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5"/>
      <c r="Q18" s="45"/>
      <c r="R18" s="45"/>
    </row>
    <row r="19" spans="1:18" ht="15.75" customHeight="1">
      <c r="A19" s="60"/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  <c r="Q19" s="45"/>
      <c r="R19" s="45"/>
    </row>
    <row r="20" spans="2:18" ht="18.75">
      <c r="B20" s="143" t="s">
        <v>161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5"/>
      <c r="Q20" s="45"/>
      <c r="R20" s="45"/>
    </row>
    <row r="21" spans="2:18" ht="12.75">
      <c r="B21" s="133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  <c r="Q21" s="2"/>
      <c r="R21" s="2"/>
    </row>
    <row r="22" spans="2:18" ht="18.75">
      <c r="B22" s="181" t="s">
        <v>98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  <c r="Q22" s="2"/>
      <c r="R22" s="2"/>
    </row>
    <row r="23" spans="2:18" ht="18.75"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7"/>
      <c r="Q23" s="2"/>
      <c r="R23" s="2"/>
    </row>
    <row r="24" spans="2:18" ht="15.75">
      <c r="B24" s="146" t="s">
        <v>99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Q24" s="2"/>
      <c r="R24" s="2"/>
    </row>
    <row r="25" spans="2:18" ht="12.75">
      <c r="B25" s="178">
        <v>4</v>
      </c>
      <c r="C25" s="49" t="s">
        <v>5</v>
      </c>
      <c r="D25" s="50" t="s">
        <v>9</v>
      </c>
      <c r="E25" s="19"/>
      <c r="F25" s="19">
        <v>70</v>
      </c>
      <c r="G25" s="20"/>
      <c r="H25" s="20"/>
      <c r="I25" s="20"/>
      <c r="J25" s="21"/>
      <c r="K25" s="21"/>
      <c r="L25" s="21"/>
      <c r="M25" s="19"/>
      <c r="N25" s="96">
        <f>F25+0.2*G16</f>
        <v>94</v>
      </c>
      <c r="Q25" s="2"/>
      <c r="R25" s="2"/>
    </row>
    <row r="26" spans="2:18" ht="12.75">
      <c r="B26" s="179"/>
      <c r="C26" s="49" t="s">
        <v>6</v>
      </c>
      <c r="D26" s="51" t="s">
        <v>73</v>
      </c>
      <c r="E26" s="19"/>
      <c r="F26" s="64">
        <v>290</v>
      </c>
      <c r="G26" s="7"/>
      <c r="H26" s="7"/>
      <c r="I26" s="7"/>
      <c r="J26" s="19"/>
      <c r="K26" s="19"/>
      <c r="L26" s="19"/>
      <c r="M26" s="19"/>
      <c r="N26" s="41">
        <f>F26</f>
        <v>290</v>
      </c>
      <c r="Q26" s="2"/>
      <c r="R26" s="2"/>
    </row>
    <row r="27" spans="2:18" ht="12.75">
      <c r="B27" s="179"/>
      <c r="C27" s="49" t="s">
        <v>6</v>
      </c>
      <c r="D27" s="51" t="s">
        <v>74</v>
      </c>
      <c r="E27" s="19"/>
      <c r="F27" s="64">
        <v>730</v>
      </c>
      <c r="G27" s="7"/>
      <c r="H27" s="7"/>
      <c r="I27" s="7"/>
      <c r="J27" s="19"/>
      <c r="K27" s="19"/>
      <c r="L27" s="19"/>
      <c r="M27" s="19"/>
      <c r="N27" s="41">
        <f>F27</f>
        <v>730</v>
      </c>
      <c r="Q27" s="2"/>
      <c r="R27" s="2"/>
    </row>
    <row r="28" spans="2:18" ht="12.75">
      <c r="B28" s="179"/>
      <c r="C28" s="49" t="s">
        <v>7</v>
      </c>
      <c r="D28" s="51" t="s">
        <v>75</v>
      </c>
      <c r="E28" s="19"/>
      <c r="F28" s="64">
        <v>290</v>
      </c>
      <c r="G28" s="7"/>
      <c r="H28" s="7"/>
      <c r="I28" s="7"/>
      <c r="J28" s="19"/>
      <c r="K28" s="19"/>
      <c r="L28" s="19"/>
      <c r="M28" s="19"/>
      <c r="N28" s="41">
        <f>F28</f>
        <v>290</v>
      </c>
      <c r="Q28" s="2"/>
      <c r="R28" s="2"/>
    </row>
    <row r="29" spans="2:18" ht="12.75">
      <c r="B29" s="179"/>
      <c r="C29" s="49" t="s">
        <v>7</v>
      </c>
      <c r="D29" s="51" t="s">
        <v>76</v>
      </c>
      <c r="E29" s="19"/>
      <c r="F29" s="64">
        <v>730</v>
      </c>
      <c r="G29" s="7"/>
      <c r="H29" s="7"/>
      <c r="I29" s="7"/>
      <c r="J29" s="19"/>
      <c r="K29" s="19"/>
      <c r="L29" s="19"/>
      <c r="M29" s="19"/>
      <c r="N29" s="41">
        <f>F29</f>
        <v>730</v>
      </c>
      <c r="Q29" s="2"/>
      <c r="R29" s="2"/>
    </row>
    <row r="30" spans="2:18" ht="12.75">
      <c r="B30" s="179"/>
      <c r="C30" s="49" t="s">
        <v>8</v>
      </c>
      <c r="D30" s="50" t="s">
        <v>77</v>
      </c>
      <c r="E30" s="19"/>
      <c r="F30" s="19">
        <v>1.3</v>
      </c>
      <c r="G30" s="20"/>
      <c r="H30" s="20"/>
      <c r="I30" s="20"/>
      <c r="J30" s="21"/>
      <c r="K30" s="21"/>
      <c r="L30" s="21"/>
      <c r="M30" s="19"/>
      <c r="N30" s="96">
        <f>F30*G16</f>
        <v>156</v>
      </c>
      <c r="Q30" s="2"/>
      <c r="R30" s="2"/>
    </row>
    <row r="31" spans="2:18" ht="12.75">
      <c r="B31" s="179"/>
      <c r="C31" s="49" t="s">
        <v>8</v>
      </c>
      <c r="D31" s="50" t="s">
        <v>78</v>
      </c>
      <c r="E31" s="19"/>
      <c r="F31" s="19">
        <v>1.6</v>
      </c>
      <c r="G31" s="20"/>
      <c r="H31" s="20"/>
      <c r="I31" s="20"/>
      <c r="J31" s="21"/>
      <c r="K31" s="21"/>
      <c r="L31" s="21"/>
      <c r="M31" s="19"/>
      <c r="N31" s="96">
        <f>F31*G16</f>
        <v>192</v>
      </c>
      <c r="Q31" s="2"/>
      <c r="R31" s="2"/>
    </row>
    <row r="32" spans="2:18" ht="12.75">
      <c r="B32" s="179"/>
      <c r="C32" s="49" t="s">
        <v>5</v>
      </c>
      <c r="D32" s="50" t="s">
        <v>79</v>
      </c>
      <c r="E32" s="19"/>
      <c r="F32" s="19">
        <v>890</v>
      </c>
      <c r="G32" s="20"/>
      <c r="H32" s="20"/>
      <c r="I32" s="20"/>
      <c r="J32" s="21"/>
      <c r="K32" s="21"/>
      <c r="L32" s="21"/>
      <c r="M32" s="19"/>
      <c r="N32" s="96">
        <f>F32</f>
        <v>890</v>
      </c>
      <c r="Q32" s="2"/>
      <c r="R32" s="2"/>
    </row>
    <row r="33" spans="2:18" ht="12.75">
      <c r="B33" s="179"/>
      <c r="C33" s="49" t="s">
        <v>5</v>
      </c>
      <c r="D33" s="50" t="s">
        <v>80</v>
      </c>
      <c r="E33" s="19"/>
      <c r="F33" s="19">
        <v>890</v>
      </c>
      <c r="G33" s="20"/>
      <c r="H33" s="20"/>
      <c r="I33" s="20"/>
      <c r="J33" s="21"/>
      <c r="K33" s="21"/>
      <c r="L33" s="21"/>
      <c r="M33" s="19"/>
      <c r="N33" s="96">
        <f>F33+0.1*G16</f>
        <v>902</v>
      </c>
      <c r="Q33" s="2"/>
      <c r="R33" s="2"/>
    </row>
    <row r="34" spans="2:18" ht="12.75">
      <c r="B34" s="179"/>
      <c r="C34" s="49" t="s">
        <v>6</v>
      </c>
      <c r="D34" s="51" t="s">
        <v>81</v>
      </c>
      <c r="E34" s="19"/>
      <c r="F34" s="64">
        <v>115</v>
      </c>
      <c r="G34" s="7"/>
      <c r="H34" s="7"/>
      <c r="I34" s="7"/>
      <c r="J34" s="19"/>
      <c r="K34" s="19"/>
      <c r="L34" s="19"/>
      <c r="M34" s="19"/>
      <c r="N34" s="41">
        <f>F34</f>
        <v>115</v>
      </c>
      <c r="Q34" s="2"/>
      <c r="R34" s="2"/>
    </row>
    <row r="35" spans="2:18" ht="12.75">
      <c r="B35" s="179"/>
      <c r="C35" s="49" t="s">
        <v>6</v>
      </c>
      <c r="D35" s="51" t="s">
        <v>82</v>
      </c>
      <c r="E35" s="19"/>
      <c r="F35" s="64">
        <v>115</v>
      </c>
      <c r="G35" s="7"/>
      <c r="H35" s="7"/>
      <c r="I35" s="7"/>
      <c r="J35" s="19"/>
      <c r="K35" s="19"/>
      <c r="L35" s="19"/>
      <c r="M35" s="19"/>
      <c r="N35" s="41">
        <f>F35</f>
        <v>115</v>
      </c>
      <c r="Q35" s="2"/>
      <c r="R35" s="2"/>
    </row>
    <row r="36" spans="2:18" ht="12.75">
      <c r="B36" s="180"/>
      <c r="C36" s="42" t="s">
        <v>8</v>
      </c>
      <c r="D36" s="52" t="s">
        <v>12</v>
      </c>
      <c r="E36" s="19"/>
      <c r="F36" s="19">
        <v>12</v>
      </c>
      <c r="G36" s="7"/>
      <c r="H36" s="7"/>
      <c r="I36" s="7"/>
      <c r="J36" s="19"/>
      <c r="K36" s="19"/>
      <c r="L36" s="19"/>
      <c r="M36" s="19"/>
      <c r="N36" s="41">
        <f>F36*K16</f>
        <v>7320</v>
      </c>
      <c r="Q36" s="2"/>
      <c r="R36" s="2"/>
    </row>
    <row r="37" spans="2:18" ht="12.75">
      <c r="B37" s="61"/>
      <c r="C37" s="34"/>
      <c r="D37" s="35"/>
      <c r="E37" s="36"/>
      <c r="F37" s="36"/>
      <c r="G37" s="34"/>
      <c r="H37" s="34"/>
      <c r="I37" s="34"/>
      <c r="J37" s="36"/>
      <c r="K37" s="36"/>
      <c r="L37" s="36"/>
      <c r="M37" s="36"/>
      <c r="N37" s="48"/>
      <c r="Q37" s="2"/>
      <c r="R37" s="2"/>
    </row>
    <row r="38" spans="2:18" ht="12.75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Q38" s="2"/>
      <c r="R38" s="2"/>
    </row>
    <row r="39" spans="2:18" ht="12.75">
      <c r="B39" s="35"/>
      <c r="C39" s="34"/>
      <c r="D39" s="37"/>
      <c r="E39" s="37"/>
      <c r="F39" s="37"/>
      <c r="G39" s="37"/>
      <c r="H39" s="37"/>
      <c r="I39" s="37"/>
      <c r="J39" s="37"/>
      <c r="K39" s="37"/>
      <c r="L39" s="37"/>
      <c r="M39" s="34"/>
      <c r="N39" s="48"/>
      <c r="Q39" s="2"/>
      <c r="R39" s="2"/>
    </row>
    <row r="40" spans="2:18" ht="15.75">
      <c r="B40" s="170" t="s">
        <v>100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Q40" s="2"/>
      <c r="R40" s="2"/>
    </row>
    <row r="41" spans="2:18" ht="12.75">
      <c r="B41" s="161"/>
      <c r="C41" s="43" t="s">
        <v>23</v>
      </c>
      <c r="D41" s="63" t="s">
        <v>18</v>
      </c>
      <c r="E41" s="19"/>
      <c r="F41" s="64">
        <v>2.7</v>
      </c>
      <c r="G41" s="43"/>
      <c r="H41" s="43"/>
      <c r="I41" s="43"/>
      <c r="J41" s="64"/>
      <c r="K41" s="64"/>
      <c r="L41" s="64"/>
      <c r="M41" s="64"/>
      <c r="N41" s="41">
        <f>(C16*0.059-2.7)*(K16-L16)</f>
        <v>1278.8999999999996</v>
      </c>
      <c r="Q41" s="2"/>
      <c r="R41" s="2"/>
    </row>
    <row r="42" spans="2:18" ht="12.75">
      <c r="B42" s="161"/>
      <c r="C42" s="43" t="s">
        <v>24</v>
      </c>
      <c r="D42" s="63" t="s">
        <v>19</v>
      </c>
      <c r="E42" s="19"/>
      <c r="F42" s="64">
        <v>18.5</v>
      </c>
      <c r="G42" s="43"/>
      <c r="H42" s="43"/>
      <c r="I42" s="43"/>
      <c r="J42" s="64"/>
      <c r="K42" s="64"/>
      <c r="L42" s="64"/>
      <c r="M42" s="64"/>
      <c r="N42" s="41">
        <f>(4.9*LN(D16)-5)*L16</f>
        <v>2107.840069360998</v>
      </c>
      <c r="Q42" s="2"/>
      <c r="R42" s="2"/>
    </row>
    <row r="43" spans="2:18" ht="12.75">
      <c r="B43" s="161"/>
      <c r="C43" s="43" t="s">
        <v>25</v>
      </c>
      <c r="D43" s="65" t="s">
        <v>39</v>
      </c>
      <c r="E43" s="19"/>
      <c r="F43" s="66">
        <v>1.5</v>
      </c>
      <c r="G43" s="43"/>
      <c r="H43" s="43"/>
      <c r="I43" s="43"/>
      <c r="J43" s="64"/>
      <c r="K43" s="64"/>
      <c r="L43" s="64"/>
      <c r="M43" s="64"/>
      <c r="N43" s="41">
        <f>F43*F16*G16</f>
        <v>360</v>
      </c>
      <c r="Q43" s="2"/>
      <c r="R43" s="2"/>
    </row>
    <row r="44" spans="2:18" ht="12.75">
      <c r="B44" s="161"/>
      <c r="C44" s="43" t="s">
        <v>40</v>
      </c>
      <c r="D44" s="65" t="s">
        <v>38</v>
      </c>
      <c r="E44" s="19"/>
      <c r="F44" s="64">
        <v>1.3</v>
      </c>
      <c r="G44" s="43"/>
      <c r="H44" s="43"/>
      <c r="I44" s="43"/>
      <c r="J44" s="64"/>
      <c r="K44" s="64"/>
      <c r="L44" s="64"/>
      <c r="M44" s="64"/>
      <c r="N44" s="41">
        <f>F44*F16*G16</f>
        <v>312</v>
      </c>
      <c r="Q44" s="2"/>
      <c r="R44" s="2"/>
    </row>
    <row r="45" spans="2:18" ht="12.75">
      <c r="B45" s="161"/>
      <c r="C45" s="43" t="s">
        <v>40</v>
      </c>
      <c r="D45" s="65" t="s">
        <v>84</v>
      </c>
      <c r="E45" s="19"/>
      <c r="F45" s="64">
        <v>5.5</v>
      </c>
      <c r="G45" s="43"/>
      <c r="H45" s="43"/>
      <c r="I45" s="43"/>
      <c r="J45" s="64"/>
      <c r="K45" s="64"/>
      <c r="L45" s="64"/>
      <c r="M45" s="64"/>
      <c r="N45" s="41">
        <f>J16*20*F45*2</f>
        <v>9900</v>
      </c>
      <c r="Q45" s="2"/>
      <c r="R45" s="2"/>
    </row>
    <row r="46" spans="2:18" ht="12.75">
      <c r="B46" s="161"/>
      <c r="C46" s="43" t="s">
        <v>40</v>
      </c>
      <c r="D46" s="65" t="s">
        <v>105</v>
      </c>
      <c r="E46" s="19"/>
      <c r="F46" s="64">
        <v>350</v>
      </c>
      <c r="G46" s="43"/>
      <c r="H46" s="43"/>
      <c r="I46" s="43"/>
      <c r="J46" s="64"/>
      <c r="K46" s="64"/>
      <c r="L46" s="64"/>
      <c r="M46" s="64"/>
      <c r="N46" s="41">
        <f>F46</f>
        <v>350</v>
      </c>
      <c r="P46" s="45"/>
      <c r="Q46" s="2"/>
      <c r="R46" s="2"/>
    </row>
    <row r="47" spans="2:18" ht="12.75">
      <c r="B47" s="161"/>
      <c r="C47" s="43" t="s">
        <v>40</v>
      </c>
      <c r="D47" s="65" t="s">
        <v>104</v>
      </c>
      <c r="E47" s="19"/>
      <c r="F47" s="64">
        <v>705</v>
      </c>
      <c r="G47" s="43"/>
      <c r="H47" s="43"/>
      <c r="I47" s="43"/>
      <c r="J47" s="64"/>
      <c r="K47" s="64"/>
      <c r="L47" s="64"/>
      <c r="M47" s="64"/>
      <c r="N47" s="41">
        <f>48*J16+58</f>
        <v>2218</v>
      </c>
      <c r="P47" s="45"/>
      <c r="Q47" s="2"/>
      <c r="R47" s="2"/>
    </row>
    <row r="48" spans="2:18" ht="12.75">
      <c r="B48" s="161"/>
      <c r="C48" s="7"/>
      <c r="D48" s="22"/>
      <c r="E48" s="19"/>
      <c r="F48" s="19"/>
      <c r="G48" s="7"/>
      <c r="H48" s="7"/>
      <c r="I48" s="7"/>
      <c r="J48" s="19"/>
      <c r="K48" s="19"/>
      <c r="L48" s="186" t="s">
        <v>41</v>
      </c>
      <c r="M48" s="187"/>
      <c r="N48" s="41">
        <f>N41+N44+N47</f>
        <v>3808.8999999999996</v>
      </c>
      <c r="P48" s="45"/>
      <c r="Q48" s="2"/>
      <c r="R48" s="2"/>
    </row>
    <row r="49" spans="2:18" ht="12.75">
      <c r="B49" s="161"/>
      <c r="C49" s="7"/>
      <c r="D49" s="22"/>
      <c r="E49" s="19"/>
      <c r="F49" s="19"/>
      <c r="G49" s="7"/>
      <c r="H49" s="7"/>
      <c r="I49" s="7"/>
      <c r="J49" s="19"/>
      <c r="K49" s="19"/>
      <c r="L49" s="186" t="s">
        <v>42</v>
      </c>
      <c r="M49" s="187"/>
      <c r="N49" s="41">
        <f>N42+N43+N47</f>
        <v>4685.840069360998</v>
      </c>
      <c r="P49" s="45"/>
      <c r="Q49" s="2"/>
      <c r="R49" s="2"/>
    </row>
    <row r="50" spans="2:18" ht="11.25" customHeight="1">
      <c r="B50" s="81"/>
      <c r="C50" s="16"/>
      <c r="D50" s="77"/>
      <c r="E50" s="27"/>
      <c r="F50" s="27"/>
      <c r="G50" s="16"/>
      <c r="H50" s="16"/>
      <c r="I50" s="16"/>
      <c r="J50" s="27"/>
      <c r="K50" s="27"/>
      <c r="L50" s="82"/>
      <c r="M50" s="83"/>
      <c r="N50" s="33"/>
      <c r="P50" s="45"/>
      <c r="Q50" s="2"/>
      <c r="R50" s="2"/>
    </row>
    <row r="51" spans="2:18" ht="12.75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7"/>
      <c r="P51" s="45"/>
      <c r="Q51" s="2"/>
      <c r="R51" s="2"/>
    </row>
    <row r="52" spans="2:18" ht="12.75"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60"/>
      <c r="P52" s="45"/>
      <c r="Q52" s="2"/>
      <c r="R52" s="2"/>
    </row>
    <row r="53" spans="2:18" ht="12.75">
      <c r="B53" s="1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  <c r="P53" s="45"/>
      <c r="Q53" s="2"/>
      <c r="R53" s="2"/>
    </row>
    <row r="54" spans="2:18" ht="15.75" customHeight="1">
      <c r="B54" s="137">
        <v>1</v>
      </c>
      <c r="C54" s="140" t="s">
        <v>101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2"/>
      <c r="P54" s="45"/>
      <c r="Q54" s="2"/>
      <c r="R54" s="2"/>
    </row>
    <row r="55" spans="2:18" ht="12.75" customHeight="1">
      <c r="B55" s="138"/>
      <c r="C55" s="6" t="s">
        <v>30</v>
      </c>
      <c r="D55" s="18" t="s">
        <v>91</v>
      </c>
      <c r="E55" s="19"/>
      <c r="F55" s="19"/>
      <c r="G55" s="20"/>
      <c r="H55" s="20">
        <v>2.6</v>
      </c>
      <c r="I55" s="20"/>
      <c r="J55" s="21"/>
      <c r="K55" s="21"/>
      <c r="L55" s="21"/>
      <c r="M55" s="19"/>
      <c r="N55" s="96">
        <f>H55*L16</f>
        <v>312</v>
      </c>
      <c r="P55" s="45"/>
      <c r="Q55" s="2"/>
      <c r="R55" s="2"/>
    </row>
    <row r="56" spans="2:18" ht="12.75" customHeight="1">
      <c r="B56" s="138"/>
      <c r="C56" s="6" t="s">
        <v>30</v>
      </c>
      <c r="D56" s="18" t="s">
        <v>86</v>
      </c>
      <c r="E56" s="19"/>
      <c r="F56" s="19"/>
      <c r="G56" s="20"/>
      <c r="H56" s="20">
        <v>0.69</v>
      </c>
      <c r="I56" s="20"/>
      <c r="J56" s="21"/>
      <c r="K56" s="21"/>
      <c r="L56" s="21"/>
      <c r="M56" s="19"/>
      <c r="N56" s="96">
        <f>H56*(K16-L16)</f>
        <v>338.09999999999997</v>
      </c>
      <c r="P56" s="45"/>
      <c r="Q56" s="2"/>
      <c r="R56" s="2"/>
    </row>
    <row r="57" spans="2:18" ht="15" customHeight="1">
      <c r="B57" s="138"/>
      <c r="C57" s="6" t="s">
        <v>30</v>
      </c>
      <c r="D57" s="18" t="s">
        <v>87</v>
      </c>
      <c r="E57" s="19"/>
      <c r="F57" s="19"/>
      <c r="G57" s="20"/>
      <c r="H57" s="20">
        <v>0.75</v>
      </c>
      <c r="I57" s="20"/>
      <c r="J57" s="21"/>
      <c r="K57" s="21"/>
      <c r="L57" s="21"/>
      <c r="M57" s="19"/>
      <c r="N57" s="96">
        <f>H57*L16</f>
        <v>90</v>
      </c>
      <c r="P57" s="2"/>
      <c r="Q57" s="2"/>
      <c r="R57" s="2"/>
    </row>
    <row r="58" spans="2:18" ht="16.5" customHeight="1">
      <c r="B58" s="138"/>
      <c r="C58" s="71"/>
      <c r="D58" s="72"/>
      <c r="E58" s="73"/>
      <c r="F58" s="73"/>
      <c r="G58" s="74"/>
      <c r="H58" s="74"/>
      <c r="I58" s="74"/>
      <c r="J58" s="75"/>
      <c r="K58" s="73"/>
      <c r="L58" s="73"/>
      <c r="M58" s="73"/>
      <c r="N58" s="76"/>
      <c r="P58" s="2"/>
      <c r="Q58" s="2"/>
      <c r="R58" s="2"/>
    </row>
    <row r="59" spans="2:18" ht="15" customHeight="1">
      <c r="B59" s="138"/>
      <c r="C59" s="6" t="s">
        <v>31</v>
      </c>
      <c r="D59" s="18" t="s">
        <v>94</v>
      </c>
      <c r="E59" s="7"/>
      <c r="F59" s="7">
        <v>4.9</v>
      </c>
      <c r="G59" s="19" t="s">
        <v>2</v>
      </c>
      <c r="H59" s="19" t="s">
        <v>2</v>
      </c>
      <c r="I59" s="19"/>
      <c r="J59" s="19" t="s">
        <v>2</v>
      </c>
      <c r="K59" s="19" t="s">
        <v>2</v>
      </c>
      <c r="L59" s="19" t="s">
        <v>2</v>
      </c>
      <c r="M59" s="19" t="s">
        <v>2</v>
      </c>
      <c r="N59" s="24">
        <f>F59*K16</f>
        <v>2989</v>
      </c>
      <c r="P59" s="2"/>
      <c r="Q59" s="2"/>
      <c r="R59" s="45"/>
    </row>
    <row r="60" spans="2:18" ht="15" customHeight="1">
      <c r="B60" s="138"/>
      <c r="C60" s="43" t="s">
        <v>15</v>
      </c>
      <c r="D60" s="62" t="s">
        <v>63</v>
      </c>
      <c r="E60" s="19"/>
      <c r="F60" s="19">
        <v>175</v>
      </c>
      <c r="G60" s="19"/>
      <c r="H60" s="19"/>
      <c r="I60" s="19"/>
      <c r="J60" s="19"/>
      <c r="K60" s="19"/>
      <c r="L60" s="80"/>
      <c r="M60" s="32"/>
      <c r="N60" s="41">
        <f>F60</f>
        <v>175</v>
      </c>
      <c r="P60" s="2"/>
      <c r="Q60" s="2"/>
      <c r="R60" s="45"/>
    </row>
    <row r="61" spans="2:18" ht="15" customHeight="1">
      <c r="B61" s="138"/>
      <c r="C61" s="7"/>
      <c r="D61" s="22"/>
      <c r="E61" s="19"/>
      <c r="F61" s="19"/>
      <c r="G61" s="7"/>
      <c r="H61" s="7"/>
      <c r="I61" s="7"/>
      <c r="J61" s="19"/>
      <c r="K61" s="153" t="s">
        <v>92</v>
      </c>
      <c r="L61" s="153"/>
      <c r="M61" s="153"/>
      <c r="N61" s="78">
        <f>N56+N59+N60</f>
        <v>3502.1</v>
      </c>
      <c r="P61" s="2"/>
      <c r="Q61" s="2"/>
      <c r="R61" s="45"/>
    </row>
    <row r="62" spans="2:18" ht="18.75" customHeight="1">
      <c r="B62" s="139"/>
      <c r="C62" s="7"/>
      <c r="D62" s="22"/>
      <c r="E62" s="19"/>
      <c r="F62" s="19"/>
      <c r="G62" s="7"/>
      <c r="H62" s="7"/>
      <c r="I62" s="7"/>
      <c r="J62" s="19"/>
      <c r="K62" s="162" t="s">
        <v>93</v>
      </c>
      <c r="L62" s="162"/>
      <c r="M62" s="162"/>
      <c r="N62" s="23">
        <f>N55+N57+N59+N60</f>
        <v>3566</v>
      </c>
      <c r="P62" s="2"/>
      <c r="Q62" s="2"/>
      <c r="R62" s="45"/>
    </row>
    <row r="63" spans="2:18" ht="18.75" customHeight="1"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6"/>
      <c r="M63" s="79" t="s">
        <v>96</v>
      </c>
      <c r="N63" s="78">
        <f>N61/K16</f>
        <v>5.741147540983606</v>
      </c>
      <c r="P63" s="2"/>
      <c r="Q63" s="2"/>
      <c r="R63" s="45"/>
    </row>
    <row r="64" spans="2:18" ht="15.75" customHeight="1">
      <c r="B64" s="154"/>
      <c r="C64" s="155"/>
      <c r="D64" s="155"/>
      <c r="E64" s="155"/>
      <c r="F64" s="155"/>
      <c r="G64" s="155"/>
      <c r="H64" s="155"/>
      <c r="I64" s="155"/>
      <c r="J64" s="155"/>
      <c r="K64" s="155"/>
      <c r="L64" s="156"/>
      <c r="M64" s="6" t="s">
        <v>95</v>
      </c>
      <c r="N64" s="67">
        <f>N62/K16</f>
        <v>5.845901639344262</v>
      </c>
      <c r="P64" s="2"/>
      <c r="Q64" s="2"/>
      <c r="R64" s="45"/>
    </row>
    <row r="65" spans="2:18" ht="15.75" customHeight="1">
      <c r="B65" s="169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49"/>
      <c r="P65" s="2"/>
      <c r="Q65" s="2"/>
      <c r="R65" s="45"/>
    </row>
    <row r="66" spans="2:18" ht="12.75"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P66" s="2"/>
      <c r="Q66" s="2"/>
      <c r="R66" s="45"/>
    </row>
    <row r="67" spans="2:14" ht="12.7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49"/>
    </row>
    <row r="68" spans="2:14" ht="15.75">
      <c r="B68" s="152">
        <v>2</v>
      </c>
      <c r="C68" s="140" t="s">
        <v>102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2"/>
    </row>
    <row r="69" spans="2:14" ht="12.75">
      <c r="B69" s="152"/>
      <c r="C69" s="43" t="s">
        <v>32</v>
      </c>
      <c r="D69" s="25" t="s">
        <v>0</v>
      </c>
      <c r="E69" s="7"/>
      <c r="F69" s="7">
        <v>0.7</v>
      </c>
      <c r="G69" s="19" t="s">
        <v>2</v>
      </c>
      <c r="H69" s="19" t="s">
        <v>2</v>
      </c>
      <c r="I69" s="19"/>
      <c r="J69" s="19" t="s">
        <v>2</v>
      </c>
      <c r="K69" s="19" t="s">
        <v>2</v>
      </c>
      <c r="L69" s="19" t="s">
        <v>2</v>
      </c>
      <c r="M69" s="19" t="s">
        <v>2</v>
      </c>
      <c r="N69" s="41">
        <f>F69*(K16-L16)</f>
        <v>343</v>
      </c>
    </row>
    <row r="70" spans="2:14" ht="12.75">
      <c r="B70" s="152"/>
      <c r="C70" s="43" t="s">
        <v>33</v>
      </c>
      <c r="D70" s="25" t="s">
        <v>1</v>
      </c>
      <c r="E70" s="19"/>
      <c r="F70" s="19" t="s">
        <v>2</v>
      </c>
      <c r="G70" s="7">
        <v>1.75</v>
      </c>
      <c r="H70" s="7"/>
      <c r="I70" s="7"/>
      <c r="J70" s="19" t="s">
        <v>2</v>
      </c>
      <c r="K70" s="19" t="s">
        <v>2</v>
      </c>
      <c r="L70" s="19" t="s">
        <v>2</v>
      </c>
      <c r="M70" s="19" t="s">
        <v>2</v>
      </c>
      <c r="N70" s="41">
        <f>L16*G70</f>
        <v>210</v>
      </c>
    </row>
    <row r="71" spans="2:14" ht="12.75">
      <c r="B71" s="152"/>
      <c r="C71" s="7"/>
      <c r="D71" s="26"/>
      <c r="E71" s="27"/>
      <c r="F71" s="27"/>
      <c r="G71" s="16"/>
      <c r="H71" s="16"/>
      <c r="I71" s="16"/>
      <c r="J71" s="27"/>
      <c r="K71" s="27"/>
      <c r="L71" s="27"/>
      <c r="M71" s="9" t="s">
        <v>4</v>
      </c>
      <c r="N71" s="41">
        <f>N69+N70</f>
        <v>553</v>
      </c>
    </row>
    <row r="72" spans="2:14" ht="12.75">
      <c r="B72" s="152"/>
      <c r="C72" s="7"/>
      <c r="D72" s="26"/>
      <c r="E72" s="27"/>
      <c r="F72" s="27"/>
      <c r="G72" s="16"/>
      <c r="H72" s="16"/>
      <c r="I72" s="16"/>
      <c r="J72" s="27"/>
      <c r="K72" s="27"/>
      <c r="L72" s="27"/>
      <c r="M72" s="6" t="s">
        <v>10</v>
      </c>
      <c r="N72" s="67">
        <f>N71/K16</f>
        <v>0.9065573770491804</v>
      </c>
    </row>
    <row r="73" spans="2:14" ht="12.75"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49"/>
    </row>
    <row r="74" spans="2:14" ht="15.75">
      <c r="B74" s="128" t="s">
        <v>35</v>
      </c>
      <c r="C74" s="140" t="s">
        <v>103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2"/>
    </row>
    <row r="75" spans="2:14" ht="36.75" customHeight="1">
      <c r="B75" s="129"/>
      <c r="C75" s="46"/>
      <c r="D75" s="16"/>
      <c r="E75" s="17"/>
      <c r="F75" s="17"/>
      <c r="G75" s="28" t="s">
        <v>109</v>
      </c>
      <c r="H75" s="58" t="s">
        <v>110</v>
      </c>
      <c r="I75" s="28" t="s">
        <v>106</v>
      </c>
      <c r="J75" s="58" t="s">
        <v>21</v>
      </c>
      <c r="K75" s="28" t="s">
        <v>107</v>
      </c>
      <c r="L75" s="58" t="s">
        <v>20</v>
      </c>
      <c r="M75" s="17"/>
      <c r="N75" s="68"/>
    </row>
    <row r="76" spans="2:14" ht="12.75">
      <c r="B76" s="129"/>
      <c r="C76" s="47" t="s">
        <v>34</v>
      </c>
      <c r="D76" s="55" t="s">
        <v>85</v>
      </c>
      <c r="E76" s="19"/>
      <c r="F76" s="19" t="s">
        <v>2</v>
      </c>
      <c r="G76" s="56">
        <v>1750</v>
      </c>
      <c r="H76" s="59">
        <v>1</v>
      </c>
      <c r="I76" s="56">
        <v>360</v>
      </c>
      <c r="J76" s="59">
        <v>1</v>
      </c>
      <c r="K76" s="57">
        <v>875</v>
      </c>
      <c r="L76" s="59">
        <v>1</v>
      </c>
      <c r="M76" s="31"/>
      <c r="N76" s="41">
        <f>I76*J76+K76*L76+G76*H76</f>
        <v>2985</v>
      </c>
    </row>
    <row r="77" spans="2:14" ht="12.75">
      <c r="B77" s="129"/>
      <c r="C77" s="7"/>
      <c r="D77" s="15"/>
      <c r="E77" s="19"/>
      <c r="F77" s="19"/>
      <c r="G77" s="19"/>
      <c r="H77" s="19"/>
      <c r="I77" s="20"/>
      <c r="J77" s="21"/>
      <c r="K77" s="134" t="s">
        <v>17</v>
      </c>
      <c r="L77" s="135"/>
      <c r="M77" s="136"/>
      <c r="N77" s="41">
        <f>N76</f>
        <v>2985</v>
      </c>
    </row>
    <row r="78" spans="16:19" ht="12.75">
      <c r="P78" s="45"/>
      <c r="Q78" s="2"/>
      <c r="R78" s="2"/>
      <c r="S78" s="45"/>
    </row>
    <row r="79" spans="2:19" ht="12.75"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2"/>
      <c r="P79" s="45"/>
      <c r="Q79" s="2"/>
      <c r="R79" s="2"/>
      <c r="S79" s="45"/>
    </row>
    <row r="80" spans="2:19" ht="12.7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7"/>
      <c r="P80" s="45"/>
      <c r="Q80" s="2"/>
      <c r="R80" s="2"/>
      <c r="S80" s="45"/>
    </row>
    <row r="81" spans="2:19" ht="15.75">
      <c r="B81" s="178">
        <v>6</v>
      </c>
      <c r="C81" s="146" t="s">
        <v>108</v>
      </c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2"/>
      <c r="P81" s="45"/>
      <c r="Q81" s="2"/>
      <c r="R81" s="2"/>
      <c r="S81" s="45"/>
    </row>
    <row r="82" spans="2:19" ht="15" customHeight="1">
      <c r="B82" s="179"/>
      <c r="C82" s="53" t="s">
        <v>11</v>
      </c>
      <c r="D82" s="54" t="s">
        <v>88</v>
      </c>
      <c r="E82" s="19"/>
      <c r="F82" s="19">
        <v>36</v>
      </c>
      <c r="G82" s="7"/>
      <c r="H82" s="7"/>
      <c r="I82" s="7"/>
      <c r="J82" s="19"/>
      <c r="K82" s="19"/>
      <c r="L82" s="19"/>
      <c r="M82" s="19"/>
      <c r="N82" s="41">
        <f>F82*N16</f>
        <v>180</v>
      </c>
      <c r="P82" s="45"/>
      <c r="Q82" s="45"/>
      <c r="R82" s="45"/>
      <c r="S82" s="45"/>
    </row>
    <row r="83" spans="2:19" ht="12.75">
      <c r="B83" s="179"/>
      <c r="C83" s="53" t="s">
        <v>13</v>
      </c>
      <c r="D83" s="54" t="s">
        <v>90</v>
      </c>
      <c r="E83" s="19"/>
      <c r="F83" s="19" t="s">
        <v>2</v>
      </c>
      <c r="G83" s="7">
        <v>80</v>
      </c>
      <c r="H83" s="7"/>
      <c r="I83" s="7"/>
      <c r="J83" s="19" t="s">
        <v>2</v>
      </c>
      <c r="K83" s="19" t="s">
        <v>2</v>
      </c>
      <c r="L83" s="19" t="s">
        <v>2</v>
      </c>
      <c r="M83" s="19" t="s">
        <v>2</v>
      </c>
      <c r="N83" s="41">
        <f>H16*G83</f>
        <v>400</v>
      </c>
      <c r="P83" s="45"/>
      <c r="Q83" s="45"/>
      <c r="R83" s="45"/>
      <c r="S83" s="45"/>
    </row>
    <row r="84" spans="2:14" ht="12.75">
      <c r="B84" s="179"/>
      <c r="C84" s="53" t="s">
        <v>14</v>
      </c>
      <c r="D84" s="54" t="s">
        <v>89</v>
      </c>
      <c r="E84" s="19"/>
      <c r="F84" s="19" t="s">
        <v>2</v>
      </c>
      <c r="G84" s="7">
        <v>87.5</v>
      </c>
      <c r="H84" s="7"/>
      <c r="I84" s="7"/>
      <c r="J84" s="19" t="s">
        <v>2</v>
      </c>
      <c r="K84" s="19" t="s">
        <v>2</v>
      </c>
      <c r="L84" s="19" t="s">
        <v>2</v>
      </c>
      <c r="M84" s="19" t="s">
        <v>2</v>
      </c>
      <c r="N84" s="41">
        <f>G84*H16</f>
        <v>437.5</v>
      </c>
    </row>
    <row r="85" spans="2:14" ht="12.75">
      <c r="B85" s="179"/>
      <c r="C85" s="169"/>
      <c r="D85" s="133"/>
      <c r="E85" s="133"/>
      <c r="F85" s="133"/>
      <c r="G85" s="133"/>
      <c r="H85" s="133"/>
      <c r="I85" s="133"/>
      <c r="J85" s="133"/>
      <c r="K85" s="133"/>
      <c r="L85" s="149"/>
      <c r="M85" s="44" t="s">
        <v>4</v>
      </c>
      <c r="N85" s="41">
        <f>N82+N83+N84</f>
        <v>1017.5</v>
      </c>
    </row>
    <row r="86" spans="2:14" ht="12.75">
      <c r="B86" s="180"/>
      <c r="C86" s="169"/>
      <c r="D86" s="133"/>
      <c r="E86" s="133"/>
      <c r="F86" s="133"/>
      <c r="G86" s="133"/>
      <c r="H86" s="133"/>
      <c r="I86" s="133"/>
      <c r="J86" s="133"/>
      <c r="K86" s="133"/>
      <c r="L86" s="149"/>
      <c r="M86" s="42" t="s">
        <v>10</v>
      </c>
      <c r="N86" s="41">
        <f>N85/K16</f>
        <v>1.6680327868852458</v>
      </c>
    </row>
    <row r="87" spans="2:14" ht="12.75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7"/>
    </row>
    <row r="88" spans="2:14" ht="12.75">
      <c r="B88" s="130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2"/>
    </row>
    <row r="89" spans="2:14" ht="12.75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7"/>
    </row>
    <row r="90" spans="2:14" ht="15.75">
      <c r="B90" s="140" t="s">
        <v>36</v>
      </c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</row>
    <row r="91" spans="2:14" ht="12.75">
      <c r="B91" s="188">
        <v>7</v>
      </c>
      <c r="C91" s="29" t="s">
        <v>28</v>
      </c>
      <c r="D91" s="38" t="s">
        <v>26</v>
      </c>
      <c r="E91" s="32"/>
      <c r="F91" s="32">
        <v>2.4</v>
      </c>
      <c r="G91" s="30" t="s">
        <v>2</v>
      </c>
      <c r="H91" s="30" t="s">
        <v>2</v>
      </c>
      <c r="I91" s="30"/>
      <c r="J91" s="30" t="s">
        <v>2</v>
      </c>
      <c r="K91" s="30" t="s">
        <v>2</v>
      </c>
      <c r="L91" s="30" t="s">
        <v>2</v>
      </c>
      <c r="M91" s="30" t="s">
        <v>2</v>
      </c>
      <c r="N91" s="41">
        <f>F91*(K16-L16)</f>
        <v>1176</v>
      </c>
    </row>
    <row r="92" spans="2:14" ht="12.75">
      <c r="B92" s="161"/>
      <c r="C92" s="29" t="s">
        <v>29</v>
      </c>
      <c r="D92" s="38" t="s">
        <v>27</v>
      </c>
      <c r="E92" s="30" t="s">
        <v>2</v>
      </c>
      <c r="F92" s="30" t="s">
        <v>2</v>
      </c>
      <c r="G92" s="32">
        <v>4.8</v>
      </c>
      <c r="H92" s="32"/>
      <c r="I92" s="32"/>
      <c r="J92" s="30" t="s">
        <v>2</v>
      </c>
      <c r="K92" s="30" t="s">
        <v>2</v>
      </c>
      <c r="L92" s="30" t="s">
        <v>2</v>
      </c>
      <c r="M92" s="30" t="s">
        <v>2</v>
      </c>
      <c r="N92" s="41">
        <f>G92*L16</f>
        <v>576</v>
      </c>
    </row>
    <row r="93" spans="2:14" ht="12.75">
      <c r="B93" s="189"/>
      <c r="C93" s="169"/>
      <c r="D93" s="133"/>
      <c r="E93" s="133"/>
      <c r="F93" s="133"/>
      <c r="G93" s="133"/>
      <c r="H93" s="133"/>
      <c r="I93" s="133"/>
      <c r="J93" s="133"/>
      <c r="K93" s="133"/>
      <c r="L93" s="149"/>
      <c r="M93" s="44" t="s">
        <v>22</v>
      </c>
      <c r="N93" s="41">
        <f>N91+N92</f>
        <v>1752</v>
      </c>
    </row>
    <row r="94" spans="2:14" ht="12.75" customHeight="1">
      <c r="B94" s="190"/>
      <c r="C94" s="169"/>
      <c r="D94" s="133"/>
      <c r="E94" s="133"/>
      <c r="F94" s="133"/>
      <c r="G94" s="133"/>
      <c r="H94" s="133"/>
      <c r="I94" s="133"/>
      <c r="J94" s="133"/>
      <c r="K94" s="133"/>
      <c r="L94" s="149"/>
      <c r="M94" s="42" t="s">
        <v>10</v>
      </c>
      <c r="N94" s="41">
        <f>N93/K16</f>
        <v>2.8721311475409834</v>
      </c>
    </row>
    <row r="95" spans="2:14" ht="12.75" customHeight="1">
      <c r="B95" s="163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5"/>
    </row>
    <row r="96" spans="2:14" ht="12.75" customHeight="1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8"/>
    </row>
    <row r="97" spans="2:14" ht="12.75">
      <c r="B97" s="163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5"/>
    </row>
    <row r="98" spans="2:14" ht="12.75">
      <c r="B98" s="184"/>
      <c r="C98" s="43" t="s">
        <v>64</v>
      </c>
      <c r="D98" s="62" t="s">
        <v>97</v>
      </c>
      <c r="E98" s="19"/>
      <c r="F98" s="19">
        <v>175</v>
      </c>
      <c r="G98" s="19"/>
      <c r="H98" s="19"/>
      <c r="I98" s="19"/>
      <c r="J98" s="19"/>
      <c r="K98" s="19"/>
      <c r="L98" s="80"/>
      <c r="M98" s="32"/>
      <c r="N98" s="41">
        <f>F98</f>
        <v>175</v>
      </c>
    </row>
    <row r="99" spans="2:14" ht="12.75">
      <c r="B99" s="185"/>
      <c r="C99" s="43" t="s">
        <v>16</v>
      </c>
      <c r="D99" s="63" t="s">
        <v>37</v>
      </c>
      <c r="E99" s="19"/>
      <c r="F99" s="19">
        <v>190</v>
      </c>
      <c r="G99" s="19"/>
      <c r="H99" s="19"/>
      <c r="I99" s="19"/>
      <c r="J99" s="19"/>
      <c r="K99" s="19"/>
      <c r="L99" s="32"/>
      <c r="M99" s="32"/>
      <c r="N99" s="41">
        <f>F99*N16</f>
        <v>950</v>
      </c>
    </row>
    <row r="100" spans="2:14" ht="12.75">
      <c r="B100" s="39"/>
      <c r="C100" s="39"/>
      <c r="D100" s="39"/>
      <c r="E100" s="40"/>
      <c r="F100" s="40"/>
      <c r="G100" s="40"/>
      <c r="H100" s="40"/>
      <c r="I100" s="40"/>
      <c r="J100" s="40"/>
      <c r="K100" s="40"/>
      <c r="L100" s="40"/>
      <c r="M100" s="44" t="s">
        <v>4</v>
      </c>
      <c r="N100" s="41">
        <f>N98+N99</f>
        <v>1125</v>
      </c>
    </row>
    <row r="101" spans="5:14" ht="12.75">
      <c r="E101" s="1"/>
      <c r="F101" s="1"/>
      <c r="G101" s="1"/>
      <c r="H101" s="1"/>
      <c r="I101" s="1"/>
      <c r="J101" s="1"/>
      <c r="K101" s="1"/>
      <c r="L101" s="1"/>
      <c r="M101" s="2"/>
      <c r="N101" s="3"/>
    </row>
    <row r="103" spans="2:14" ht="15.75">
      <c r="B103" s="140" t="s">
        <v>43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</row>
    <row r="104" spans="2:14" ht="12.75">
      <c r="B104" s="157">
        <v>9</v>
      </c>
      <c r="C104" s="29" t="s">
        <v>44</v>
      </c>
      <c r="D104" s="38" t="s">
        <v>46</v>
      </c>
      <c r="E104" s="32"/>
      <c r="F104" s="32">
        <v>430</v>
      </c>
      <c r="G104" s="30" t="s">
        <v>2</v>
      </c>
      <c r="H104" s="30" t="s">
        <v>2</v>
      </c>
      <c r="I104" s="30"/>
      <c r="J104" s="30" t="s">
        <v>2</v>
      </c>
      <c r="K104" s="30" t="s">
        <v>2</v>
      </c>
      <c r="L104" s="30" t="s">
        <v>2</v>
      </c>
      <c r="M104" s="30" t="s">
        <v>2</v>
      </c>
      <c r="N104" s="41">
        <f>F104</f>
        <v>430</v>
      </c>
    </row>
    <row r="105" spans="2:14" ht="12.75">
      <c r="B105" s="157"/>
      <c r="C105" s="29" t="s">
        <v>45</v>
      </c>
      <c r="D105" s="38" t="s">
        <v>47</v>
      </c>
      <c r="E105" s="30" t="s">
        <v>2</v>
      </c>
      <c r="F105" s="30" t="s">
        <v>2</v>
      </c>
      <c r="G105" s="32">
        <v>256</v>
      </c>
      <c r="H105" s="32"/>
      <c r="I105" s="32"/>
      <c r="J105" s="30" t="s">
        <v>2</v>
      </c>
      <c r="K105" s="30" t="s">
        <v>2</v>
      </c>
      <c r="L105" s="30" t="s">
        <v>2</v>
      </c>
      <c r="M105" s="30" t="s">
        <v>2</v>
      </c>
      <c r="N105" s="41">
        <f>G105</f>
        <v>256</v>
      </c>
    </row>
    <row r="106" spans="2:14" ht="12.75">
      <c r="B106" s="111"/>
      <c r="C106" s="29" t="s">
        <v>45</v>
      </c>
      <c r="D106" s="38" t="s">
        <v>48</v>
      </c>
      <c r="E106" s="30" t="s">
        <v>2</v>
      </c>
      <c r="F106" s="30" t="s">
        <v>2</v>
      </c>
      <c r="G106" s="32">
        <v>145</v>
      </c>
      <c r="H106" s="32"/>
      <c r="I106" s="32"/>
      <c r="J106" s="30" t="s">
        <v>2</v>
      </c>
      <c r="K106" s="30" t="s">
        <v>2</v>
      </c>
      <c r="L106" s="30" t="s">
        <v>2</v>
      </c>
      <c r="M106" s="30" t="s">
        <v>2</v>
      </c>
      <c r="N106" s="41">
        <f>G106</f>
        <v>145</v>
      </c>
    </row>
    <row r="107" spans="2:14" ht="12.75">
      <c r="B107" s="111"/>
      <c r="C107" s="29" t="s">
        <v>45</v>
      </c>
      <c r="D107" s="38" t="s">
        <v>49</v>
      </c>
      <c r="E107" s="30" t="s">
        <v>2</v>
      </c>
      <c r="F107" s="30" t="s">
        <v>2</v>
      </c>
      <c r="G107" s="32">
        <v>80</v>
      </c>
      <c r="H107" s="32"/>
      <c r="I107" s="32"/>
      <c r="J107" s="30" t="s">
        <v>2</v>
      </c>
      <c r="K107" s="30" t="s">
        <v>2</v>
      </c>
      <c r="L107" s="30" t="s">
        <v>2</v>
      </c>
      <c r="M107" s="30" t="s">
        <v>2</v>
      </c>
      <c r="N107" s="41">
        <f>G107</f>
        <v>80</v>
      </c>
    </row>
    <row r="108" spans="2:14" ht="12.75">
      <c r="B108" s="111"/>
      <c r="C108" s="29" t="s">
        <v>45</v>
      </c>
      <c r="D108" s="38" t="s">
        <v>50</v>
      </c>
      <c r="E108" s="30" t="s">
        <v>2</v>
      </c>
      <c r="F108" s="30" t="s">
        <v>2</v>
      </c>
      <c r="G108" s="32">
        <v>256</v>
      </c>
      <c r="H108" s="32"/>
      <c r="I108" s="32"/>
      <c r="J108" s="30" t="s">
        <v>2</v>
      </c>
      <c r="K108" s="30" t="s">
        <v>2</v>
      </c>
      <c r="L108" s="30" t="s">
        <v>2</v>
      </c>
      <c r="M108" s="30" t="s">
        <v>2</v>
      </c>
      <c r="N108" s="41">
        <f>G108</f>
        <v>256</v>
      </c>
    </row>
    <row r="109" spans="2:14" ht="12.75">
      <c r="B109" s="111"/>
      <c r="C109" s="29" t="s">
        <v>45</v>
      </c>
      <c r="D109" s="38" t="s">
        <v>51</v>
      </c>
      <c r="E109" s="30" t="s">
        <v>2</v>
      </c>
      <c r="F109" s="30" t="s">
        <v>2</v>
      </c>
      <c r="G109" s="32">
        <v>256</v>
      </c>
      <c r="H109" s="32"/>
      <c r="I109" s="32"/>
      <c r="J109" s="30" t="s">
        <v>2</v>
      </c>
      <c r="K109" s="30" t="s">
        <v>2</v>
      </c>
      <c r="L109" s="30" t="s">
        <v>2</v>
      </c>
      <c r="M109" s="30" t="s">
        <v>2</v>
      </c>
      <c r="N109" s="41">
        <f>G109+0.05*K16</f>
        <v>286.5</v>
      </c>
    </row>
    <row r="111" spans="2:14" ht="12.75">
      <c r="B111" s="194" t="s">
        <v>59</v>
      </c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4"/>
    </row>
    <row r="112" spans="2:14" ht="12.75">
      <c r="B112" s="194" t="s">
        <v>60</v>
      </c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4"/>
    </row>
    <row r="113" spans="2:14" ht="12.75">
      <c r="B113" s="194" t="s">
        <v>61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4"/>
    </row>
    <row r="114" spans="2:14" ht="12.75">
      <c r="B114" s="194" t="s">
        <v>62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4"/>
    </row>
    <row r="115" spans="2:14" ht="12.75">
      <c r="B115" s="194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4"/>
    </row>
    <row r="116" spans="2:15" ht="12.75"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45"/>
    </row>
    <row r="117" spans="2:14" ht="15.75">
      <c r="B117" s="108" t="s">
        <v>162</v>
      </c>
      <c r="C117" s="108"/>
      <c r="D117" s="108"/>
      <c r="E117" s="108"/>
      <c r="F117" s="108"/>
      <c r="G117" s="108"/>
      <c r="H117" s="108"/>
      <c r="I117" s="85"/>
      <c r="J117" s="85"/>
      <c r="K117" s="85"/>
      <c r="L117" s="85"/>
      <c r="M117" s="85"/>
      <c r="N117" s="85"/>
    </row>
    <row r="119" spans="2:8" ht="36" customHeight="1">
      <c r="B119" s="97" t="s">
        <v>111</v>
      </c>
      <c r="C119" s="97" t="s">
        <v>114</v>
      </c>
      <c r="D119" s="121" t="s">
        <v>112</v>
      </c>
      <c r="E119" s="108"/>
      <c r="F119" s="108"/>
      <c r="G119" s="108"/>
      <c r="H119" s="101" t="s">
        <v>163</v>
      </c>
    </row>
    <row r="120" spans="2:8" ht="12.75">
      <c r="B120" s="90"/>
      <c r="C120" s="90"/>
      <c r="D120" s="105"/>
      <c r="E120" s="106"/>
      <c r="F120" s="106"/>
      <c r="G120" s="107"/>
      <c r="H120" s="90"/>
    </row>
    <row r="121" spans="2:8" ht="12.75">
      <c r="B121" s="98">
        <v>1</v>
      </c>
      <c r="C121" s="88" t="s">
        <v>118</v>
      </c>
      <c r="D121" s="117" t="s">
        <v>119</v>
      </c>
      <c r="E121" s="111"/>
      <c r="F121" s="111"/>
      <c r="G121" s="111"/>
      <c r="H121" s="84" t="str">
        <f>IF(I16&lt;6,"Gerekmez",IF(I16&gt;=6,"Gerekir"))</f>
        <v>Gerekir</v>
      </c>
    </row>
    <row r="122" spans="2:8" ht="12.75">
      <c r="B122" s="98">
        <v>1</v>
      </c>
      <c r="C122" s="88" t="s">
        <v>118</v>
      </c>
      <c r="D122" s="117" t="s">
        <v>145</v>
      </c>
      <c r="E122" s="111"/>
      <c r="F122" s="111"/>
      <c r="G122" s="111"/>
      <c r="H122" s="84" t="str">
        <f>IF(I16&lt;6,"Gerekmez",IF(I16&gt;=6,"Gerekir"))</f>
        <v>Gerekir</v>
      </c>
    </row>
    <row r="123" spans="2:8" ht="12.75">
      <c r="B123" s="98">
        <v>3</v>
      </c>
      <c r="C123" s="88" t="s">
        <v>118</v>
      </c>
      <c r="D123" s="117" t="s">
        <v>120</v>
      </c>
      <c r="E123" s="111"/>
      <c r="F123" s="111"/>
      <c r="G123" s="111"/>
      <c r="H123" s="84" t="str">
        <f>IF(I16&lt;3,"Gerekmez",IF(I16&gt;=3,"Gerekir"))</f>
        <v>Gerekir</v>
      </c>
    </row>
    <row r="124" spans="2:8" ht="12.75">
      <c r="B124" s="98">
        <v>4</v>
      </c>
      <c r="C124" s="88" t="s">
        <v>118</v>
      </c>
      <c r="D124" s="117" t="s">
        <v>121</v>
      </c>
      <c r="E124" s="111"/>
      <c r="F124" s="111"/>
      <c r="G124" s="111"/>
      <c r="H124" s="84" t="str">
        <f>IF(I16&lt;3,"Gerekmez",IF(I16&gt;=3,"Gerekir"))</f>
        <v>Gerekir</v>
      </c>
    </row>
    <row r="125" spans="2:8" ht="12.75">
      <c r="B125" s="90"/>
      <c r="C125" s="90"/>
      <c r="D125" s="105"/>
      <c r="E125" s="106"/>
      <c r="F125" s="106"/>
      <c r="G125" s="107"/>
      <c r="H125" s="91"/>
    </row>
    <row r="126" spans="2:8" ht="12.75">
      <c r="B126" s="98">
        <v>5</v>
      </c>
      <c r="C126" s="87" t="s">
        <v>113</v>
      </c>
      <c r="D126" s="115" t="s">
        <v>122</v>
      </c>
      <c r="E126" s="111"/>
      <c r="F126" s="111"/>
      <c r="G126" s="111"/>
      <c r="H126" s="84" t="str">
        <f>IF(I16&lt;17,"Gerekmez",IF(I16&gt;=17,"Gerekir"))</f>
        <v>Gerekmez</v>
      </c>
    </row>
    <row r="127" spans="2:8" ht="12.75">
      <c r="B127" s="98">
        <v>6</v>
      </c>
      <c r="C127" s="87" t="s">
        <v>113</v>
      </c>
      <c r="D127" s="115" t="s">
        <v>123</v>
      </c>
      <c r="E127" s="111"/>
      <c r="F127" s="111"/>
      <c r="G127" s="111"/>
      <c r="H127" s="84" t="str">
        <f>IF(I16&lt;17,"Gerekmez",IF(I16&gt;=17,"Gerekir"))</f>
        <v>Gerekmez</v>
      </c>
    </row>
    <row r="128" spans="2:8" ht="12.75">
      <c r="B128" s="98">
        <v>7</v>
      </c>
      <c r="C128" s="87" t="s">
        <v>113</v>
      </c>
      <c r="D128" s="122" t="s">
        <v>124</v>
      </c>
      <c r="E128" s="123"/>
      <c r="F128" s="123"/>
      <c r="G128" s="124"/>
      <c r="H128" s="84" t="str">
        <f>IF(I16&lt;17,"Gerekmez",IF(I16&gt;=17,"Gerekir"))</f>
        <v>Gerekmez</v>
      </c>
    </row>
    <row r="129" spans="2:8" ht="12.75">
      <c r="B129" s="99">
        <v>8</v>
      </c>
      <c r="C129" s="87" t="s">
        <v>113</v>
      </c>
      <c r="D129" s="115" t="s">
        <v>125</v>
      </c>
      <c r="E129" s="111"/>
      <c r="F129" s="111"/>
      <c r="G129" s="111"/>
      <c r="H129" s="84" t="str">
        <f>IF(I16&lt;=6,"Gerekmez",IF(I16&gt;6,"Gerekir"))</f>
        <v>Gerekmez</v>
      </c>
    </row>
    <row r="130" spans="2:8" ht="12.75">
      <c r="B130" s="100"/>
      <c r="C130" s="90"/>
      <c r="D130" s="105"/>
      <c r="E130" s="106"/>
      <c r="F130" s="106"/>
      <c r="G130" s="107"/>
      <c r="H130" s="91"/>
    </row>
    <row r="131" spans="2:8" ht="12.75">
      <c r="B131" s="99">
        <v>9</v>
      </c>
      <c r="C131" s="89" t="s">
        <v>113</v>
      </c>
      <c r="D131" s="113" t="s">
        <v>133</v>
      </c>
      <c r="E131" s="114"/>
      <c r="F131" s="114"/>
      <c r="G131" s="114"/>
      <c r="H131" s="84" t="str">
        <f>IF(K16&lt;=1000,"Gerekmez",IF(K16&gt;1000,"Gerekir"))</f>
        <v>Gerekmez</v>
      </c>
    </row>
    <row r="132" spans="2:8" ht="12.75">
      <c r="B132" s="99">
        <v>10</v>
      </c>
      <c r="C132" s="89" t="s">
        <v>113</v>
      </c>
      <c r="D132" s="113" t="s">
        <v>134</v>
      </c>
      <c r="E132" s="114"/>
      <c r="F132" s="114"/>
      <c r="G132" s="114"/>
      <c r="H132" s="84" t="str">
        <f>IF(I16&lt;=6,"Gerekmez",IF(I16&gt;6,"Gerekir"))</f>
        <v>Gerekmez</v>
      </c>
    </row>
    <row r="133" spans="2:8" ht="12.75">
      <c r="B133" s="99">
        <v>11</v>
      </c>
      <c r="C133" s="89" t="s">
        <v>113</v>
      </c>
      <c r="D133" s="113" t="s">
        <v>132</v>
      </c>
      <c r="E133" s="114"/>
      <c r="F133" s="114"/>
      <c r="G133" s="114"/>
      <c r="H133" s="84" t="str">
        <f>IF(I16&lt;=6,"Gerekmez",IF(I16&gt;6,"Gerekir"))</f>
        <v>Gerekmez</v>
      </c>
    </row>
    <row r="134" spans="2:8" ht="12.75">
      <c r="B134" s="98">
        <v>12</v>
      </c>
      <c r="C134" s="89" t="s">
        <v>113</v>
      </c>
      <c r="D134" s="113" t="s">
        <v>126</v>
      </c>
      <c r="E134" s="114"/>
      <c r="F134" s="114"/>
      <c r="G134" s="114"/>
      <c r="H134" s="84" t="str">
        <f>IF(H16&lt;=10,"Gerekmez",IF(H16&gt;10,"Gerekir"))</f>
        <v>Gerekmez</v>
      </c>
    </row>
    <row r="135" spans="2:8" ht="12.75">
      <c r="B135" s="98">
        <v>13</v>
      </c>
      <c r="C135" s="89" t="s">
        <v>113</v>
      </c>
      <c r="D135" s="113" t="s">
        <v>127</v>
      </c>
      <c r="E135" s="114"/>
      <c r="F135" s="114"/>
      <c r="G135" s="114"/>
      <c r="H135" s="84" t="str">
        <f>IF(I16&lt;17,"Gerekmez",IF(I16&gt;=17,"Gerekir"))</f>
        <v>Gerekmez</v>
      </c>
    </row>
    <row r="136" spans="2:8" ht="12.75">
      <c r="B136" s="98">
        <v>14</v>
      </c>
      <c r="C136" s="89" t="s">
        <v>113</v>
      </c>
      <c r="D136" s="113" t="s">
        <v>144</v>
      </c>
      <c r="E136" s="114"/>
      <c r="F136" s="114"/>
      <c r="G136" s="114"/>
      <c r="H136" s="84">
        <v>15000</v>
      </c>
    </row>
    <row r="137" spans="2:8" ht="12.75">
      <c r="B137" s="90"/>
      <c r="C137" s="90"/>
      <c r="D137" s="105"/>
      <c r="E137" s="106"/>
      <c r="F137" s="106"/>
      <c r="G137" s="107"/>
      <c r="H137" s="91"/>
    </row>
    <row r="138" spans="2:8" ht="12.75">
      <c r="B138" s="98">
        <v>15</v>
      </c>
      <c r="C138" s="86" t="s">
        <v>113</v>
      </c>
      <c r="D138" s="119" t="s">
        <v>129</v>
      </c>
      <c r="E138" s="120"/>
      <c r="F138" s="120"/>
      <c r="G138" s="120"/>
      <c r="H138" s="84" t="str">
        <f>IF(O16&lt;=5000,"Gerekmez",IF(O16&gt;5000,"Gerekir"))</f>
        <v>Gerekmez</v>
      </c>
    </row>
    <row r="139" spans="2:8" ht="12.75">
      <c r="B139" s="90"/>
      <c r="C139" s="90"/>
      <c r="D139" s="105"/>
      <c r="E139" s="106"/>
      <c r="F139" s="106"/>
      <c r="G139" s="107"/>
      <c r="H139" s="91"/>
    </row>
    <row r="140" spans="2:8" ht="12.75">
      <c r="B140" s="98">
        <v>16</v>
      </c>
      <c r="C140" s="88" t="s">
        <v>113</v>
      </c>
      <c r="D140" s="117" t="s">
        <v>130</v>
      </c>
      <c r="E140" s="118"/>
      <c r="F140" s="118"/>
      <c r="G140" s="118"/>
      <c r="H140" s="84" t="str">
        <f>IF(Q16&lt;=600,"Gerekmez",IF(Q16&gt;600,"Gerekir"))</f>
        <v>Gerekir</v>
      </c>
    </row>
    <row r="141" spans="2:8" ht="12.75">
      <c r="B141" s="98">
        <v>17</v>
      </c>
      <c r="C141" s="88" t="s">
        <v>113</v>
      </c>
      <c r="D141" s="117" t="s">
        <v>131</v>
      </c>
      <c r="E141" s="118"/>
      <c r="F141" s="118"/>
      <c r="G141" s="118"/>
      <c r="H141" s="84" t="str">
        <f>IF(Q16&lt;=2000,"Gerekmez",IF(Q16&gt;2000,"Gerekir"))</f>
        <v>Gerekmez</v>
      </c>
    </row>
    <row r="142" spans="2:8" ht="12.75">
      <c r="B142" s="98">
        <v>18</v>
      </c>
      <c r="C142" s="88" t="s">
        <v>113</v>
      </c>
      <c r="D142" s="117" t="s">
        <v>143</v>
      </c>
      <c r="E142" s="118"/>
      <c r="F142" s="118"/>
      <c r="G142" s="118"/>
      <c r="H142" s="84">
        <f>Q16*3*7</f>
        <v>33600</v>
      </c>
    </row>
    <row r="143" spans="2:8" ht="12.75">
      <c r="B143" s="90"/>
      <c r="C143" s="90"/>
      <c r="D143" s="105"/>
      <c r="E143" s="106"/>
      <c r="F143" s="106"/>
      <c r="G143" s="107"/>
      <c r="H143" s="91"/>
    </row>
    <row r="144" spans="2:8" ht="12.75">
      <c r="B144" s="98">
        <v>19</v>
      </c>
      <c r="C144" s="88" t="s">
        <v>113</v>
      </c>
      <c r="D144" s="117" t="s">
        <v>137</v>
      </c>
      <c r="E144" s="118"/>
      <c r="F144" s="118"/>
      <c r="G144" s="118"/>
      <c r="H144" s="84" t="str">
        <f>IF(I16&lt;17,"Gerekmez",IF(I16&gt;=17,"Gerekir"))</f>
        <v>Gerekmez</v>
      </c>
    </row>
    <row r="145" spans="2:8" ht="12.75">
      <c r="B145" s="98">
        <v>20</v>
      </c>
      <c r="C145" s="88" t="s">
        <v>113</v>
      </c>
      <c r="D145" s="117" t="s">
        <v>138</v>
      </c>
      <c r="E145" s="118"/>
      <c r="F145" s="118"/>
      <c r="G145" s="118"/>
      <c r="H145" s="84" t="str">
        <f>IF(K16&lt;=1000,"Gerekmez",IF(K16&gt;1000,"Gerekir"))</f>
        <v>Gerekmez</v>
      </c>
    </row>
    <row r="146" spans="2:8" ht="12.75">
      <c r="B146" s="98">
        <v>21</v>
      </c>
      <c r="C146" s="88" t="s">
        <v>113</v>
      </c>
      <c r="D146" s="117" t="s">
        <v>139</v>
      </c>
      <c r="E146" s="118"/>
      <c r="F146" s="118"/>
      <c r="G146" s="118"/>
      <c r="H146" s="84" t="str">
        <f>IF(I16&lt;=6,"Gerekmez",IF(I16&gt;6,"Gerekir"))</f>
        <v>Gerekmez</v>
      </c>
    </row>
    <row r="147" spans="2:8" ht="12.75">
      <c r="B147" s="98">
        <v>22</v>
      </c>
      <c r="C147" s="88" t="s">
        <v>113</v>
      </c>
      <c r="D147" s="117" t="s">
        <v>135</v>
      </c>
      <c r="E147" s="118"/>
      <c r="F147" s="118"/>
      <c r="G147" s="118"/>
      <c r="H147" s="84" t="str">
        <f>IF(P16&lt;=100,"Gerekmez",IF(P16&gt;100,"Gerekir"))</f>
        <v>Gerekir</v>
      </c>
    </row>
    <row r="148" spans="2:8" ht="12.75">
      <c r="B148" s="90"/>
      <c r="C148" s="90"/>
      <c r="D148" s="105"/>
      <c r="E148" s="106"/>
      <c r="F148" s="106"/>
      <c r="G148" s="107"/>
      <c r="H148" s="91"/>
    </row>
    <row r="149" spans="2:8" ht="12.75">
      <c r="B149" s="98">
        <v>23</v>
      </c>
      <c r="C149" s="87" t="s">
        <v>113</v>
      </c>
      <c r="D149" s="115" t="s">
        <v>142</v>
      </c>
      <c r="E149" s="116"/>
      <c r="F149" s="116"/>
      <c r="G149" s="116"/>
      <c r="H149" s="92">
        <f>M16*120</f>
        <v>60000</v>
      </c>
    </row>
    <row r="150" spans="2:8" ht="12.75">
      <c r="B150" s="98">
        <v>24</v>
      </c>
      <c r="C150" s="87" t="s">
        <v>113</v>
      </c>
      <c r="D150" s="115" t="s">
        <v>141</v>
      </c>
      <c r="E150" s="116"/>
      <c r="F150" s="116"/>
      <c r="G150" s="116"/>
      <c r="H150" s="84" t="str">
        <f>IF(H149&lt;300000,"Gerekmez",IF(H149&gt;=300000,"Gerekir"))</f>
        <v>Gerekmez</v>
      </c>
    </row>
    <row r="151" spans="2:8" ht="12.75">
      <c r="B151" s="90"/>
      <c r="C151" s="90"/>
      <c r="D151" s="105"/>
      <c r="E151" s="106"/>
      <c r="F151" s="106"/>
      <c r="G151" s="107"/>
      <c r="H151" s="91"/>
    </row>
    <row r="152" spans="2:8" ht="12.75">
      <c r="B152" s="98">
        <v>1</v>
      </c>
      <c r="C152" s="94" t="s">
        <v>146</v>
      </c>
      <c r="D152" s="112" t="s">
        <v>147</v>
      </c>
      <c r="E152" s="103"/>
      <c r="F152" s="103"/>
      <c r="G152" s="104"/>
      <c r="H152" s="84" t="str">
        <f>IF(I16&lt;6,"Gerekmez",IF(I16&gt;=6,"Gerekir"))</f>
        <v>Gerekir</v>
      </c>
    </row>
    <row r="153" spans="2:8" ht="12.75">
      <c r="B153" s="98">
        <v>2</v>
      </c>
      <c r="C153" s="94" t="s">
        <v>146</v>
      </c>
      <c r="D153" s="112" t="s">
        <v>148</v>
      </c>
      <c r="E153" s="103"/>
      <c r="F153" s="103"/>
      <c r="G153" s="104"/>
      <c r="H153" s="84" t="str">
        <f>IF(I16&lt;17,"Gerekmez",IF(I16&gt;=17,"Gerekir"))</f>
        <v>Gerekmez</v>
      </c>
    </row>
    <row r="154" spans="2:8" ht="12.75">
      <c r="B154" s="90"/>
      <c r="C154" s="90"/>
      <c r="D154" s="105"/>
      <c r="E154" s="106"/>
      <c r="F154" s="106"/>
      <c r="G154" s="107"/>
      <c r="H154" s="93"/>
    </row>
    <row r="155" spans="2:8" ht="12.75">
      <c r="B155" s="98">
        <v>3</v>
      </c>
      <c r="C155" s="94" t="s">
        <v>146</v>
      </c>
      <c r="D155" s="112" t="s">
        <v>149</v>
      </c>
      <c r="E155" s="103"/>
      <c r="F155" s="103"/>
      <c r="G155" s="104"/>
      <c r="H155" s="84" t="str">
        <f>IF(I16&lt;=6,"Gerekmez",IF(I16&gt;6,"Gerekir"))</f>
        <v>Gerekmez</v>
      </c>
    </row>
    <row r="156" spans="2:8" ht="12.75">
      <c r="B156" s="98">
        <v>4</v>
      </c>
      <c r="C156" s="94" t="s">
        <v>146</v>
      </c>
      <c r="D156" s="112" t="s">
        <v>150</v>
      </c>
      <c r="E156" s="103"/>
      <c r="F156" s="103"/>
      <c r="G156" s="104"/>
      <c r="H156" s="84" t="str">
        <f>IF(I16&lt;17,"Gerekmez",IF(I16&gt;=17,"Gerekir"))</f>
        <v>Gerekmez</v>
      </c>
    </row>
    <row r="157" spans="2:8" ht="12.75">
      <c r="B157" s="98">
        <v>5</v>
      </c>
      <c r="C157" s="94" t="s">
        <v>146</v>
      </c>
      <c r="D157" s="112" t="s">
        <v>151</v>
      </c>
      <c r="E157" s="103"/>
      <c r="F157" s="103"/>
      <c r="G157" s="104"/>
      <c r="H157" s="84" t="str">
        <f>IF(O16&lt;=5000,"Gerekmez",IF(O16&gt;5000,"Gerekir"))</f>
        <v>Gerekmez</v>
      </c>
    </row>
    <row r="158" spans="2:8" ht="12.75">
      <c r="B158" s="98">
        <v>6</v>
      </c>
      <c r="C158" s="94" t="s">
        <v>146</v>
      </c>
      <c r="D158" s="112" t="s">
        <v>152</v>
      </c>
      <c r="E158" s="103"/>
      <c r="F158" s="103"/>
      <c r="G158" s="104"/>
      <c r="H158" s="84" t="str">
        <f>IF(I16&lt;17,"Gerekmez",IF(I16&gt;=17,"Gerekir"))</f>
        <v>Gerekmez</v>
      </c>
    </row>
    <row r="159" spans="2:8" ht="12.75">
      <c r="B159" s="98">
        <v>7</v>
      </c>
      <c r="C159" s="94" t="s">
        <v>146</v>
      </c>
      <c r="D159" s="112" t="s">
        <v>153</v>
      </c>
      <c r="E159" s="103"/>
      <c r="F159" s="103"/>
      <c r="G159" s="104"/>
      <c r="H159" s="84" t="str">
        <f>IF(E16&lt;=1,"Gerekmez",IF(E16&gt;1,"Gerekir"))</f>
        <v>Gerekmez</v>
      </c>
    </row>
    <row r="160" spans="2:8" ht="12.75">
      <c r="B160" s="90"/>
      <c r="C160" s="90"/>
      <c r="D160" s="105"/>
      <c r="E160" s="106"/>
      <c r="F160" s="106"/>
      <c r="G160" s="107"/>
      <c r="H160" s="93"/>
    </row>
    <row r="161" spans="2:8" ht="12.75">
      <c r="B161" s="98">
        <v>8</v>
      </c>
      <c r="C161" s="94" t="s">
        <v>146</v>
      </c>
      <c r="D161" s="112" t="s">
        <v>155</v>
      </c>
      <c r="E161" s="103"/>
      <c r="F161" s="103"/>
      <c r="G161" s="104"/>
      <c r="H161" s="84" t="s">
        <v>156</v>
      </c>
    </row>
    <row r="162" spans="2:8" ht="12.75">
      <c r="B162" s="98">
        <v>9</v>
      </c>
      <c r="C162" s="94" t="s">
        <v>146</v>
      </c>
      <c r="D162" s="112" t="s">
        <v>157</v>
      </c>
      <c r="E162" s="103"/>
      <c r="F162" s="103"/>
      <c r="G162" s="104"/>
      <c r="H162" s="84" t="str">
        <f>IF(K16&lt;=5000,"Gerekmez",IF(K16&gt;5000,"Gerekir"))</f>
        <v>Gerekmez</v>
      </c>
    </row>
    <row r="163" spans="2:8" ht="30.75" customHeight="1">
      <c r="B163" s="98">
        <v>10</v>
      </c>
      <c r="C163" s="94" t="s">
        <v>146</v>
      </c>
      <c r="D163" s="102" t="s">
        <v>158</v>
      </c>
      <c r="E163" s="103"/>
      <c r="F163" s="103"/>
      <c r="G163" s="104"/>
      <c r="H163" s="84" t="s">
        <v>156</v>
      </c>
    </row>
  </sheetData>
  <sheetProtection/>
  <mergeCells count="117">
    <mergeCell ref="B64:L64"/>
    <mergeCell ref="B17:N17"/>
    <mergeCell ref="B19:N19"/>
    <mergeCell ref="B116:N116"/>
    <mergeCell ref="B115:N115"/>
    <mergeCell ref="B114:N114"/>
    <mergeCell ref="B113:N113"/>
    <mergeCell ref="B112:N112"/>
    <mergeCell ref="B111:N111"/>
    <mergeCell ref="B2:N2"/>
    <mergeCell ref="B3:N3"/>
    <mergeCell ref="B4:N4"/>
    <mergeCell ref="B5:C5"/>
    <mergeCell ref="B9:C9"/>
    <mergeCell ref="D9:N9"/>
    <mergeCell ref="B6:C6"/>
    <mergeCell ref="B7:C7"/>
    <mergeCell ref="B8:C8"/>
    <mergeCell ref="B90:N90"/>
    <mergeCell ref="L48:M48"/>
    <mergeCell ref="L49:M49"/>
    <mergeCell ref="C85:L85"/>
    <mergeCell ref="C93:L93"/>
    <mergeCell ref="C94:L94"/>
    <mergeCell ref="B91:B94"/>
    <mergeCell ref="C81:N81"/>
    <mergeCell ref="B51:N51"/>
    <mergeCell ref="B87:N87"/>
    <mergeCell ref="D5:N5"/>
    <mergeCell ref="D6:N6"/>
    <mergeCell ref="D7:N7"/>
    <mergeCell ref="D8:N8"/>
    <mergeCell ref="C86:L86"/>
    <mergeCell ref="B23:N23"/>
    <mergeCell ref="B25:B36"/>
    <mergeCell ref="B81:B86"/>
    <mergeCell ref="B22:N22"/>
    <mergeCell ref="B18:N18"/>
    <mergeCell ref="B104:B109"/>
    <mergeCell ref="B66:N66"/>
    <mergeCell ref="B41:B49"/>
    <mergeCell ref="K62:M62"/>
    <mergeCell ref="B103:N103"/>
    <mergeCell ref="B97:N97"/>
    <mergeCell ref="B96:N96"/>
    <mergeCell ref="B65:N65"/>
    <mergeCell ref="B95:N95"/>
    <mergeCell ref="B98:B99"/>
    <mergeCell ref="B20:N20"/>
    <mergeCell ref="C68:N68"/>
    <mergeCell ref="B24:N24"/>
    <mergeCell ref="B67:N67"/>
    <mergeCell ref="B38:N38"/>
    <mergeCell ref="B68:B72"/>
    <mergeCell ref="K61:M61"/>
    <mergeCell ref="B63:L63"/>
    <mergeCell ref="C54:N54"/>
    <mergeCell ref="B40:N40"/>
    <mergeCell ref="B74:B77"/>
    <mergeCell ref="B88:N88"/>
    <mergeCell ref="B79:N79"/>
    <mergeCell ref="B21:N21"/>
    <mergeCell ref="K77:M77"/>
    <mergeCell ref="B54:B62"/>
    <mergeCell ref="C74:N74"/>
    <mergeCell ref="B73:N73"/>
    <mergeCell ref="B80:N80"/>
    <mergeCell ref="B52:N52"/>
    <mergeCell ref="D119:G119"/>
    <mergeCell ref="D128:G128"/>
    <mergeCell ref="D130:G130"/>
    <mergeCell ref="D125:G125"/>
    <mergeCell ref="B89:N89"/>
    <mergeCell ref="D121:G121"/>
    <mergeCell ref="D122:G122"/>
    <mergeCell ref="D123:G123"/>
    <mergeCell ref="D124:G124"/>
    <mergeCell ref="D126:G126"/>
    <mergeCell ref="D148:G148"/>
    <mergeCell ref="D143:G143"/>
    <mergeCell ref="D142:G142"/>
    <mergeCell ref="D127:G127"/>
    <mergeCell ref="D129:G129"/>
    <mergeCell ref="D134:G134"/>
    <mergeCell ref="D135:G135"/>
    <mergeCell ref="D146:G146"/>
    <mergeCell ref="D138:G138"/>
    <mergeCell ref="D140:G140"/>
    <mergeCell ref="D141:G141"/>
    <mergeCell ref="D144:G144"/>
    <mergeCell ref="D147:G147"/>
    <mergeCell ref="D133:G133"/>
    <mergeCell ref="D132:G132"/>
    <mergeCell ref="D131:G131"/>
    <mergeCell ref="D139:G139"/>
    <mergeCell ref="D137:G137"/>
    <mergeCell ref="D145:G145"/>
    <mergeCell ref="D162:G162"/>
    <mergeCell ref="D136:G136"/>
    <mergeCell ref="D152:G152"/>
    <mergeCell ref="D153:G153"/>
    <mergeCell ref="D154:G154"/>
    <mergeCell ref="D155:G155"/>
    <mergeCell ref="D156:G156"/>
    <mergeCell ref="D149:G149"/>
    <mergeCell ref="D150:G150"/>
    <mergeCell ref="D151:G151"/>
    <mergeCell ref="D163:G163"/>
    <mergeCell ref="D120:G120"/>
    <mergeCell ref="B117:H117"/>
    <mergeCell ref="B14:Q14"/>
    <mergeCell ref="B12:Q12"/>
    <mergeCell ref="D157:G157"/>
    <mergeCell ref="D158:G158"/>
    <mergeCell ref="D159:G159"/>
    <mergeCell ref="D160:G160"/>
    <mergeCell ref="D161:G16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2011-10-14T13:00:28Z</cp:lastPrinted>
  <dcterms:created xsi:type="dcterms:W3CDTF">2009-03-25T06:59:19Z</dcterms:created>
  <dcterms:modified xsi:type="dcterms:W3CDTF">2016-03-29T09:00:14Z</dcterms:modified>
  <cp:category/>
  <cp:version/>
  <cp:contentType/>
  <cp:contentStatus/>
</cp:coreProperties>
</file>