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875" activeTab="1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<sst xmlns="http://schemas.openxmlformats.org/spreadsheetml/2006/main" count="72" uniqueCount="33">
  <si>
    <t>BORU  TONAJ HESAPLAMA TABLOSU</t>
  </si>
  <si>
    <t xml:space="preserve">       SİYAH</t>
  </si>
  <si>
    <t xml:space="preserve">       GALVANİZ</t>
  </si>
  <si>
    <t xml:space="preserve">       DOĞALGAZ</t>
  </si>
  <si>
    <t xml:space="preserve">   BOY</t>
  </si>
  <si>
    <t xml:space="preserve">      m</t>
  </si>
  <si>
    <t xml:space="preserve">    KG</t>
  </si>
  <si>
    <t xml:space="preserve">     m</t>
  </si>
  <si>
    <t xml:space="preserve">     KG</t>
  </si>
  <si>
    <t xml:space="preserve">    1/2</t>
  </si>
  <si>
    <t xml:space="preserve">    3/4</t>
  </si>
  <si>
    <t xml:space="preserve">     1</t>
  </si>
  <si>
    <t xml:space="preserve">   11/4</t>
  </si>
  <si>
    <t xml:space="preserve">   11/2</t>
  </si>
  <si>
    <t xml:space="preserve">     2</t>
  </si>
  <si>
    <t xml:space="preserve">   21/2</t>
  </si>
  <si>
    <t xml:space="preserve">     3</t>
  </si>
  <si>
    <t xml:space="preserve">     4</t>
  </si>
  <si>
    <t xml:space="preserve">     5</t>
  </si>
  <si>
    <t xml:space="preserve">     6</t>
  </si>
  <si>
    <t xml:space="preserve">   8/4mm</t>
  </si>
  <si>
    <t xml:space="preserve"> 10/5mm</t>
  </si>
  <si>
    <t xml:space="preserve"> 12/6mm</t>
  </si>
  <si>
    <t>Genel Toplam....</t>
  </si>
  <si>
    <t>Nakliye Tutarı</t>
  </si>
  <si>
    <t>1''</t>
  </si>
  <si>
    <t>MT</t>
  </si>
  <si>
    <t>11/4''</t>
  </si>
  <si>
    <t>11/2''</t>
  </si>
  <si>
    <t>2''</t>
  </si>
  <si>
    <t>21/2''</t>
  </si>
  <si>
    <t>3''</t>
  </si>
  <si>
    <t>4''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</si>
</sst>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TL&quot;"/>
  </numFmts>
  <fonts count="42">
    <font>
      <sz val="10"/>
      <name val="Arial Tur"/>
      <family val="0"/>
    </font>
    <font>
      <sz val="14"/>
      <name val="Times New Roman Tur"/>
      <family val="1"/>
    </font>
    <font>
      <b/>
      <sz val="14"/>
      <color indexed="9"/>
      <name val="Times New Roman Tur"/>
      <family val="0"/>
    </font>
    <font>
      <sz val="14"/>
      <color indexed="10"/>
      <name val="Times New Roman Tur"/>
      <family val="1"/>
    </font>
    <font>
      <sz val="8"/>
      <name val="Arial Tur"/>
      <family val="0"/>
    </font>
    <font>
      <b/>
      <sz val="12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 Tur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6" borderId="0" xfId="0" applyFont="1" applyFill="1" applyAlignment="1" quotePrefix="1">
      <alignment horizontal="left"/>
    </xf>
    <xf numFmtId="0" fontId="3" fillId="38" borderId="0" xfId="0" applyFont="1" applyFill="1" applyAlignment="1" quotePrefix="1">
      <alignment horizontal="left"/>
    </xf>
    <xf numFmtId="0" fontId="1" fillId="0" borderId="0" xfId="0" applyFont="1" applyBorder="1" applyAlignment="1">
      <alignment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4" fontId="5" fillId="33" borderId="0" xfId="0" applyNumberFormat="1" applyFont="1" applyFill="1" applyAlignment="1">
      <alignment horizontal="left"/>
    </xf>
    <xf numFmtId="0" fontId="1" fillId="16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39" borderId="10" xfId="0" applyFont="1" applyFill="1" applyBorder="1" applyAlignment="1">
      <alignment/>
    </xf>
    <xf numFmtId="0" fontId="41" fillId="16" borderId="10" xfId="0" applyFont="1" applyFill="1" applyBorder="1" applyAlignment="1">
      <alignment/>
    </xf>
    <xf numFmtId="0" fontId="41" fillId="16" borderId="10" xfId="0" applyFont="1" applyFill="1" applyBorder="1" applyAlignment="1" quotePrefix="1">
      <alignment horizontal="left"/>
    </xf>
    <xf numFmtId="0" fontId="41" fillId="19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8" borderId="10" xfId="0" applyFont="1" applyFill="1" applyBorder="1" applyAlignment="1" quotePrefix="1">
      <alignment horizontal="left"/>
    </xf>
    <xf numFmtId="0" fontId="1" fillId="40" borderId="10" xfId="0" applyFont="1" applyFill="1" applyBorder="1" applyAlignment="1" applyProtection="1">
      <alignment horizontal="center"/>
      <protection locked="0"/>
    </xf>
    <xf numFmtId="1" fontId="1" fillId="40" borderId="10" xfId="0" applyNumberFormat="1" applyFont="1" applyFill="1" applyBorder="1" applyAlignment="1" applyProtection="1">
      <alignment horizontal="center"/>
      <protection locked="0"/>
    </xf>
    <xf numFmtId="0" fontId="1" fillId="41" borderId="0" xfId="0" applyFont="1" applyFill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3">
      <selection activeCell="J10" sqref="J10"/>
    </sheetView>
  </sheetViews>
  <sheetFormatPr defaultColWidth="13.125" defaultRowHeight="12.75"/>
  <cols>
    <col min="1" max="16384" width="13.125" style="2" customWidth="1"/>
  </cols>
  <sheetData>
    <row r="1" spans="1:10" ht="18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1"/>
      <c r="B2" s="1"/>
      <c r="C2" s="3"/>
      <c r="D2" s="2" t="s">
        <v>0</v>
      </c>
      <c r="H2" s="1"/>
      <c r="I2" s="1"/>
      <c r="J2" s="1"/>
    </row>
    <row r="3" spans="1:10" ht="18.75">
      <c r="A3" s="1"/>
      <c r="B3" s="1"/>
      <c r="C3"/>
      <c r="D3" s="3"/>
      <c r="E3" s="3"/>
      <c r="F3" s="3"/>
      <c r="G3" s="1"/>
      <c r="H3" s="1"/>
      <c r="I3" s="1"/>
      <c r="J3" s="1"/>
    </row>
    <row r="4" spans="1:10" ht="18.75">
      <c r="A4" s="4"/>
      <c r="B4" s="5" t="s">
        <v>1</v>
      </c>
      <c r="C4" s="5"/>
      <c r="D4" s="5"/>
      <c r="E4" s="6" t="s">
        <v>2</v>
      </c>
      <c r="F4" s="6"/>
      <c r="G4" s="6"/>
      <c r="H4" s="7" t="s">
        <v>3</v>
      </c>
      <c r="I4" s="7"/>
      <c r="J4" s="7"/>
    </row>
    <row r="5" spans="1:10" ht="18.75">
      <c r="A5" s="4"/>
      <c r="B5" s="5" t="s">
        <v>4</v>
      </c>
      <c r="C5" s="5" t="s">
        <v>5</v>
      </c>
      <c r="D5" s="5" t="s">
        <v>6</v>
      </c>
      <c r="E5" s="6" t="s">
        <v>4</v>
      </c>
      <c r="F5" s="8" t="s">
        <v>7</v>
      </c>
      <c r="G5" s="6" t="s">
        <v>6</v>
      </c>
      <c r="H5" s="7" t="s">
        <v>4</v>
      </c>
      <c r="I5" s="7" t="s">
        <v>7</v>
      </c>
      <c r="J5" s="7" t="s">
        <v>8</v>
      </c>
    </row>
    <row r="6" spans="1:10" ht="18.75">
      <c r="A6" s="9" t="s">
        <v>9</v>
      </c>
      <c r="B6" s="16"/>
      <c r="C6" s="17"/>
      <c r="D6" s="17"/>
      <c r="E6" s="16"/>
      <c r="F6" s="17">
        <f aca="true" t="shared" si="0" ref="F6:F17">+E6*6</f>
        <v>0</v>
      </c>
      <c r="G6" s="17">
        <f>+E6*6*1.3</f>
        <v>0</v>
      </c>
      <c r="H6" s="16">
        <f>372/6</f>
        <v>62</v>
      </c>
      <c r="I6" s="17">
        <f aca="true" t="shared" si="1" ref="I6:I12">+H6*6</f>
        <v>372</v>
      </c>
      <c r="J6" s="17">
        <f>+H6*6*1.28</f>
        <v>476.16</v>
      </c>
    </row>
    <row r="7" spans="1:10" ht="18.75">
      <c r="A7" s="9" t="s">
        <v>10</v>
      </c>
      <c r="B7" s="16"/>
      <c r="C7" s="17"/>
      <c r="D7" s="17"/>
      <c r="E7" s="16"/>
      <c r="F7" s="17">
        <f t="shared" si="0"/>
        <v>0</v>
      </c>
      <c r="G7" s="17">
        <f>+E7*6*1.68</f>
        <v>0</v>
      </c>
      <c r="H7" s="16">
        <f>3564/6</f>
        <v>594</v>
      </c>
      <c r="I7" s="17">
        <f t="shared" si="1"/>
        <v>3564</v>
      </c>
      <c r="J7" s="17">
        <f>+H7*6*1.7</f>
        <v>6058.8</v>
      </c>
    </row>
    <row r="8" spans="1:10" ht="18.75">
      <c r="A8" s="9" t="s">
        <v>11</v>
      </c>
      <c r="B8" s="16"/>
      <c r="C8" s="17"/>
      <c r="D8" s="17"/>
      <c r="E8" s="16"/>
      <c r="F8" s="17">
        <f t="shared" si="0"/>
        <v>0</v>
      </c>
      <c r="G8" s="17">
        <f>+E8*6*2.52</f>
        <v>0</v>
      </c>
      <c r="H8" s="16"/>
      <c r="I8" s="17">
        <f t="shared" si="1"/>
        <v>0</v>
      </c>
      <c r="J8" s="17">
        <f>+H8*6*2.52</f>
        <v>0</v>
      </c>
    </row>
    <row r="9" spans="1:10" ht="18.75">
      <c r="A9" s="9" t="s">
        <v>12</v>
      </c>
      <c r="B9" s="16"/>
      <c r="C9" s="17"/>
      <c r="D9" s="17"/>
      <c r="E9" s="16">
        <f>66/6</f>
        <v>11</v>
      </c>
      <c r="F9" s="17">
        <f t="shared" si="0"/>
        <v>66</v>
      </c>
      <c r="G9" s="17">
        <f>+E9*6*3.43</f>
        <v>226.38000000000002</v>
      </c>
      <c r="H9" s="16">
        <f>24/6</f>
        <v>4</v>
      </c>
      <c r="I9" s="17">
        <f t="shared" si="1"/>
        <v>24</v>
      </c>
      <c r="J9" s="17">
        <f>+H9*6*3.43</f>
        <v>82.32000000000001</v>
      </c>
    </row>
    <row r="10" spans="1:10" ht="18.75">
      <c r="A10" s="9" t="s">
        <v>13</v>
      </c>
      <c r="B10" s="16"/>
      <c r="C10" s="17"/>
      <c r="D10" s="17"/>
      <c r="E10" s="16">
        <f>36/6</f>
        <v>6</v>
      </c>
      <c r="F10" s="17">
        <f t="shared" si="0"/>
        <v>36</v>
      </c>
      <c r="G10" s="17">
        <f>+E10*6*4.07</f>
        <v>146.52</v>
      </c>
      <c r="H10" s="16">
        <f>24/6</f>
        <v>4</v>
      </c>
      <c r="I10" s="17">
        <f t="shared" si="1"/>
        <v>24</v>
      </c>
      <c r="J10" s="17">
        <f>+H10*6*4.07</f>
        <v>97.68</v>
      </c>
    </row>
    <row r="11" spans="1:10" ht="18.75">
      <c r="A11" s="9" t="s">
        <v>14</v>
      </c>
      <c r="B11" s="16"/>
      <c r="C11" s="17"/>
      <c r="D11" s="17"/>
      <c r="E11" s="16">
        <f>480/6</f>
        <v>80</v>
      </c>
      <c r="F11" s="17">
        <f t="shared" si="0"/>
        <v>480</v>
      </c>
      <c r="G11" s="17">
        <f>+E11*6*5.42</f>
        <v>2601.6</v>
      </c>
      <c r="H11" s="16">
        <v>4</v>
      </c>
      <c r="I11" s="17">
        <f t="shared" si="1"/>
        <v>24</v>
      </c>
      <c r="J11" s="17">
        <f>+H11*6*5.42</f>
        <v>130.07999999999998</v>
      </c>
    </row>
    <row r="12" spans="1:10" ht="18.75">
      <c r="A12" s="9" t="s">
        <v>15</v>
      </c>
      <c r="B12" s="16"/>
      <c r="C12" s="17">
        <f aca="true" t="shared" si="2" ref="C12:C19">+B12*6</f>
        <v>0</v>
      </c>
      <c r="D12" s="17">
        <f>+B12*6*6.51</f>
        <v>0</v>
      </c>
      <c r="E12" s="16"/>
      <c r="F12" s="17">
        <f t="shared" si="0"/>
        <v>0</v>
      </c>
      <c r="G12" s="17">
        <f>+E12*6*6.9</f>
        <v>0</v>
      </c>
      <c r="H12" s="16">
        <f>216/6</f>
        <v>36</v>
      </c>
      <c r="I12" s="17">
        <f t="shared" si="1"/>
        <v>216</v>
      </c>
      <c r="J12" s="17">
        <f>+H12*6*8.69</f>
        <v>1877.04</v>
      </c>
    </row>
    <row r="13" spans="1:10" ht="18.75">
      <c r="A13" s="9" t="s">
        <v>16</v>
      </c>
      <c r="B13" s="18"/>
      <c r="C13" s="17">
        <f t="shared" si="2"/>
        <v>0</v>
      </c>
      <c r="D13" s="17">
        <f>+B13*6*8.47</f>
        <v>0</v>
      </c>
      <c r="E13" s="16">
        <f>18/6</f>
        <v>3</v>
      </c>
      <c r="F13" s="17">
        <f t="shared" si="0"/>
        <v>18</v>
      </c>
      <c r="G13" s="17">
        <f>+E13*6*8.96</f>
        <v>161.28000000000003</v>
      </c>
      <c r="H13" s="16"/>
      <c r="I13" s="17">
        <f>+H13*6</f>
        <v>0</v>
      </c>
      <c r="J13" s="17">
        <f>+H13*6*11.31</f>
        <v>0</v>
      </c>
    </row>
    <row r="14" spans="1:10" ht="18.75">
      <c r="A14" s="9" t="s">
        <v>17</v>
      </c>
      <c r="B14" s="16"/>
      <c r="C14" s="17">
        <f t="shared" si="2"/>
        <v>0</v>
      </c>
      <c r="D14" s="17">
        <f>+B14*6*12.1</f>
        <v>0</v>
      </c>
      <c r="E14" s="16"/>
      <c r="F14" s="17">
        <f t="shared" si="0"/>
        <v>0</v>
      </c>
      <c r="G14" s="17">
        <f>+E14*6*12.8</f>
        <v>0</v>
      </c>
      <c r="H14" s="16"/>
      <c r="I14" s="17">
        <f>+H14*6</f>
        <v>0</v>
      </c>
      <c r="J14" s="17">
        <f>+H14*6*16.02</f>
        <v>0</v>
      </c>
    </row>
    <row r="15" spans="1:10" ht="18.75">
      <c r="A15" s="9" t="s">
        <v>18</v>
      </c>
      <c r="B15" s="16"/>
      <c r="C15" s="17">
        <f t="shared" si="2"/>
        <v>0</v>
      </c>
      <c r="D15" s="17">
        <f>+B15*6*16.2</f>
        <v>0</v>
      </c>
      <c r="E15" s="16"/>
      <c r="F15" s="17">
        <f t="shared" si="0"/>
        <v>0</v>
      </c>
      <c r="G15" s="17">
        <f>+E15*6*17.35</f>
        <v>0</v>
      </c>
      <c r="H15" s="16"/>
      <c r="I15" s="17">
        <f>+H15*6</f>
        <v>0</v>
      </c>
      <c r="J15" s="17">
        <f>+H15*6*21.92</f>
        <v>0</v>
      </c>
    </row>
    <row r="16" spans="1:10" ht="18.75">
      <c r="A16" s="9" t="s">
        <v>19</v>
      </c>
      <c r="B16" s="16"/>
      <c r="C16" s="17">
        <f t="shared" si="2"/>
        <v>0</v>
      </c>
      <c r="D16" s="17">
        <f>+B16*6*19.2</f>
        <v>0</v>
      </c>
      <c r="E16" s="16"/>
      <c r="F16" s="17">
        <f t="shared" si="0"/>
        <v>0</v>
      </c>
      <c r="G16" s="17">
        <f>+E16*6*20.6</f>
        <v>0</v>
      </c>
      <c r="H16" s="16"/>
      <c r="I16" s="17">
        <f>+H16*6</f>
        <v>0</v>
      </c>
      <c r="J16" s="17">
        <f>+H16*6*28.22</f>
        <v>0</v>
      </c>
    </row>
    <row r="17" spans="1:10" ht="18.75">
      <c r="A17" s="9" t="s">
        <v>20</v>
      </c>
      <c r="B17" s="16"/>
      <c r="C17" s="17">
        <f t="shared" si="2"/>
        <v>0</v>
      </c>
      <c r="D17" s="17">
        <f>+B17*6*21.2</f>
        <v>0</v>
      </c>
      <c r="E17" s="19"/>
      <c r="F17" s="17">
        <f t="shared" si="0"/>
        <v>0</v>
      </c>
      <c r="G17" s="17">
        <f>+E17*6*23.7</f>
        <v>0</v>
      </c>
      <c r="H17" s="19"/>
      <c r="I17" s="17">
        <f>+H17*6</f>
        <v>0</v>
      </c>
      <c r="J17" s="17">
        <f>+H17*6*42.5</f>
        <v>0</v>
      </c>
    </row>
    <row r="18" spans="1:10" ht="18.75">
      <c r="A18" s="9" t="s">
        <v>21</v>
      </c>
      <c r="B18" s="16"/>
      <c r="C18" s="17">
        <f t="shared" si="2"/>
        <v>0</v>
      </c>
      <c r="D18" s="17">
        <f>+B18*6*33</f>
        <v>0</v>
      </c>
      <c r="E18" s="11"/>
      <c r="F18" s="1"/>
      <c r="G18" s="12"/>
      <c r="H18" s="13"/>
      <c r="I18" s="12"/>
      <c r="J18" s="12"/>
    </row>
    <row r="19" spans="1:10" ht="23.25" customHeight="1">
      <c r="A19" s="9" t="s">
        <v>22</v>
      </c>
      <c r="B19" s="16"/>
      <c r="C19" s="17">
        <f t="shared" si="2"/>
        <v>0</v>
      </c>
      <c r="D19" s="17">
        <f>+B19*6*42.4</f>
        <v>0</v>
      </c>
      <c r="E19" s="11"/>
      <c r="F19" s="1"/>
      <c r="G19" s="14"/>
      <c r="H19" s="10" t="s">
        <v>23</v>
      </c>
      <c r="I19" s="3"/>
      <c r="J19" s="10">
        <f>SUM(D4:D17)+SUM(G4:G14)+SUM(J4:J14)</f>
        <v>11857.86</v>
      </c>
    </row>
    <row r="20" spans="1:10" ht="18.75" hidden="1">
      <c r="A20" s="15"/>
      <c r="J20" s="2">
        <f>+H20*6*1.22</f>
        <v>0</v>
      </c>
    </row>
    <row r="21" spans="1:11" ht="18.75">
      <c r="A21" s="1"/>
      <c r="B21" s="1"/>
      <c r="C21" s="1"/>
      <c r="D21" s="1"/>
      <c r="E21" s="1"/>
      <c r="F21" s="3"/>
      <c r="G21" s="3"/>
      <c r="H21" s="10" t="s">
        <v>24</v>
      </c>
      <c r="I21" s="13"/>
      <c r="J21" s="20">
        <f>J19*15000</f>
        <v>177867900</v>
      </c>
      <c r="K21" s="20"/>
    </row>
    <row r="22" spans="1:10" ht="18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protectedRanges>
    <protectedRange sqref="H6:H16 E6:E16 B6:B19" name="Aralık1"/>
  </protectedRanges>
  <mergeCells count="1">
    <mergeCell ref="J21:K2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G4" sqref="G4"/>
    </sheetView>
  </sheetViews>
  <sheetFormatPr defaultColWidth="13.125" defaultRowHeight="12.75"/>
  <cols>
    <col min="1" max="4" width="13.125" style="2" customWidth="1"/>
    <col min="5" max="5" width="3.25390625" style="2" customWidth="1"/>
    <col min="6" max="8" width="13.125" style="2" customWidth="1"/>
    <col min="9" max="9" width="3.375" style="2" customWidth="1"/>
    <col min="10" max="16384" width="13.125" style="2" customWidth="1"/>
  </cols>
  <sheetData>
    <row r="1" spans="1:12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"/>
      <c r="C2" s="3"/>
      <c r="D2" s="40" t="s">
        <v>0</v>
      </c>
      <c r="E2" s="40"/>
      <c r="F2" s="40"/>
      <c r="G2" s="40"/>
      <c r="H2" s="40"/>
      <c r="J2" s="1"/>
      <c r="K2" s="1"/>
      <c r="L2" s="1"/>
    </row>
    <row r="3" spans="1:12" ht="18.75">
      <c r="A3" s="1"/>
      <c r="B3" s="1"/>
      <c r="C3"/>
      <c r="D3" s="3"/>
      <c r="E3" s="3"/>
      <c r="F3" s="3"/>
      <c r="G3" s="3"/>
      <c r="H3" s="1"/>
      <c r="I3" s="1"/>
      <c r="J3" s="1"/>
      <c r="K3" s="1"/>
      <c r="L3" s="1"/>
    </row>
    <row r="4" spans="1:12" ht="18.75">
      <c r="A4" s="4"/>
      <c r="B4" s="29" t="s">
        <v>1</v>
      </c>
      <c r="C4" s="30"/>
      <c r="D4" s="30"/>
      <c r="E4" s="35"/>
      <c r="F4" s="31" t="s">
        <v>2</v>
      </c>
      <c r="G4" s="31"/>
      <c r="H4" s="31"/>
      <c r="I4" s="33"/>
      <c r="J4" s="32" t="s">
        <v>3</v>
      </c>
      <c r="K4" s="32"/>
      <c r="L4" s="32"/>
    </row>
    <row r="5" spans="1:12" ht="18.75">
      <c r="A5" s="4"/>
      <c r="B5" s="25" t="s">
        <v>4</v>
      </c>
      <c r="C5" s="25" t="s">
        <v>5</v>
      </c>
      <c r="D5" s="25" t="s">
        <v>6</v>
      </c>
      <c r="E5" s="24"/>
      <c r="F5" s="26" t="s">
        <v>4</v>
      </c>
      <c r="G5" s="27" t="s">
        <v>7</v>
      </c>
      <c r="H5" s="26" t="s">
        <v>6</v>
      </c>
      <c r="I5" s="23"/>
      <c r="J5" s="28" t="s">
        <v>4</v>
      </c>
      <c r="K5" s="28" t="s">
        <v>7</v>
      </c>
      <c r="L5" s="28" t="s">
        <v>8</v>
      </c>
    </row>
    <row r="6" spans="1:12" ht="18.75">
      <c r="A6" s="37" t="s">
        <v>9</v>
      </c>
      <c r="B6" s="38">
        <v>1</v>
      </c>
      <c r="C6" s="21">
        <f>+B6*6</f>
        <v>6</v>
      </c>
      <c r="D6" s="22">
        <f>+C6*1.22</f>
        <v>7.32</v>
      </c>
      <c r="E6" s="34"/>
      <c r="F6" s="38">
        <v>1</v>
      </c>
      <c r="G6" s="21">
        <f aca="true" t="shared" si="0" ref="G6:G17">+F6*6</f>
        <v>6</v>
      </c>
      <c r="H6" s="22">
        <f>+G6*1.22</f>
        <v>7.32</v>
      </c>
      <c r="I6" s="34"/>
      <c r="J6" s="38">
        <v>1</v>
      </c>
      <c r="K6" s="21">
        <f aca="true" t="shared" si="1" ref="K6:K12">+J6*6</f>
        <v>6</v>
      </c>
      <c r="L6" s="22">
        <f>+J6*6*1.33</f>
        <v>7.98</v>
      </c>
    </row>
    <row r="7" spans="1:12" ht="18.75">
      <c r="A7" s="37" t="s">
        <v>10</v>
      </c>
      <c r="B7" s="38">
        <v>2</v>
      </c>
      <c r="C7" s="21">
        <f>+B7*6</f>
        <v>12</v>
      </c>
      <c r="D7" s="22">
        <f>+C7*1.58</f>
        <v>18.96</v>
      </c>
      <c r="E7" s="34"/>
      <c r="F7" s="38">
        <v>2</v>
      </c>
      <c r="G7" s="21">
        <f t="shared" si="0"/>
        <v>12</v>
      </c>
      <c r="H7" s="22">
        <f>+G7*1.58</f>
        <v>18.96</v>
      </c>
      <c r="I7" s="34"/>
      <c r="J7" s="38">
        <v>2</v>
      </c>
      <c r="K7" s="21">
        <f t="shared" si="1"/>
        <v>12</v>
      </c>
      <c r="L7" s="22">
        <f>+J7*6*1.73</f>
        <v>20.759999999999998</v>
      </c>
    </row>
    <row r="8" spans="1:12" ht="18.75">
      <c r="A8" s="37" t="s">
        <v>11</v>
      </c>
      <c r="B8" s="38">
        <v>4</v>
      </c>
      <c r="C8" s="21">
        <f>+B8*6</f>
        <v>24</v>
      </c>
      <c r="D8" s="22">
        <f>+C8*2.44</f>
        <v>58.56</v>
      </c>
      <c r="E8" s="34"/>
      <c r="F8" s="38">
        <v>3</v>
      </c>
      <c r="G8" s="21">
        <f t="shared" si="0"/>
        <v>18</v>
      </c>
      <c r="H8" s="22">
        <f>+G8*2.44</f>
        <v>43.92</v>
      </c>
      <c r="I8" s="34"/>
      <c r="J8" s="38">
        <v>4</v>
      </c>
      <c r="K8" s="21">
        <f t="shared" si="1"/>
        <v>24</v>
      </c>
      <c r="L8" s="22">
        <f>+J8*6*2.69</f>
        <v>64.56</v>
      </c>
    </row>
    <row r="9" spans="1:12" ht="18.75">
      <c r="A9" s="37" t="s">
        <v>12</v>
      </c>
      <c r="B9" s="38">
        <v>6</v>
      </c>
      <c r="C9" s="21">
        <f>+B9*6</f>
        <v>36</v>
      </c>
      <c r="D9" s="22">
        <f>+C9*3.14</f>
        <v>113.04</v>
      </c>
      <c r="E9" s="34"/>
      <c r="F9" s="38">
        <v>5</v>
      </c>
      <c r="G9" s="21">
        <f t="shared" si="0"/>
        <v>30</v>
      </c>
      <c r="H9" s="22">
        <f>+G9*3.14</f>
        <v>94.2</v>
      </c>
      <c r="I9" s="34"/>
      <c r="J9" s="38">
        <v>6</v>
      </c>
      <c r="K9" s="21">
        <f t="shared" si="1"/>
        <v>36</v>
      </c>
      <c r="L9" s="22">
        <f>+J9*6*3.47</f>
        <v>124.92</v>
      </c>
    </row>
    <row r="10" spans="1:12" ht="18.75">
      <c r="A10" s="37" t="s">
        <v>13</v>
      </c>
      <c r="B10" s="38">
        <v>2</v>
      </c>
      <c r="C10" s="21">
        <f>+B10*6</f>
        <v>12</v>
      </c>
      <c r="D10" s="22">
        <f>+C10*3.61</f>
        <v>43.32</v>
      </c>
      <c r="E10" s="34"/>
      <c r="F10" s="38">
        <v>4</v>
      </c>
      <c r="G10" s="21">
        <f t="shared" si="0"/>
        <v>24</v>
      </c>
      <c r="H10" s="22">
        <f>+G10*3.61</f>
        <v>86.64</v>
      </c>
      <c r="I10" s="34"/>
      <c r="J10" s="38">
        <v>8</v>
      </c>
      <c r="K10" s="21">
        <f t="shared" si="1"/>
        <v>48</v>
      </c>
      <c r="L10" s="22">
        <f>+J10*6*4</f>
        <v>192</v>
      </c>
    </row>
    <row r="11" spans="1:12" ht="18.75">
      <c r="A11" s="37" t="s">
        <v>14</v>
      </c>
      <c r="B11" s="38">
        <v>2</v>
      </c>
      <c r="C11" s="21">
        <f>+B11*6</f>
        <v>12</v>
      </c>
      <c r="D11" s="22">
        <f>+C11*5.1</f>
        <v>61.199999999999996</v>
      </c>
      <c r="E11" s="34"/>
      <c r="F11" s="38">
        <v>6</v>
      </c>
      <c r="G11" s="21">
        <f t="shared" si="0"/>
        <v>36</v>
      </c>
      <c r="H11" s="22">
        <f>+G11*5.1</f>
        <v>183.6</v>
      </c>
      <c r="I11" s="34"/>
      <c r="J11" s="38">
        <v>2</v>
      </c>
      <c r="K11" s="21">
        <f t="shared" si="1"/>
        <v>12</v>
      </c>
      <c r="L11" s="22">
        <f>+J11*6*5.59</f>
        <v>67.08</v>
      </c>
    </row>
    <row r="12" spans="1:12" ht="18.75">
      <c r="A12" s="37" t="s">
        <v>15</v>
      </c>
      <c r="B12" s="38">
        <v>3</v>
      </c>
      <c r="C12" s="21">
        <f>+B12*6</f>
        <v>18</v>
      </c>
      <c r="D12" s="22">
        <f>+C12*6.51</f>
        <v>117.17999999999999</v>
      </c>
      <c r="E12" s="34"/>
      <c r="F12" s="38">
        <v>7</v>
      </c>
      <c r="G12" s="21">
        <f t="shared" si="0"/>
        <v>42</v>
      </c>
      <c r="H12" s="22">
        <f>+G12*6.51</f>
        <v>273.42</v>
      </c>
      <c r="I12" s="34"/>
      <c r="J12" s="38">
        <v>2</v>
      </c>
      <c r="K12" s="21">
        <f t="shared" si="1"/>
        <v>12</v>
      </c>
      <c r="L12" s="22">
        <f>+J12*6*8.77</f>
        <v>105.24</v>
      </c>
    </row>
    <row r="13" spans="1:12" ht="18.75">
      <c r="A13" s="37" t="s">
        <v>16</v>
      </c>
      <c r="B13" s="39">
        <v>6</v>
      </c>
      <c r="C13" s="21">
        <f>+B13*6</f>
        <v>36</v>
      </c>
      <c r="D13" s="22">
        <f>+C13*8.47</f>
        <v>304.92</v>
      </c>
      <c r="E13" s="34"/>
      <c r="F13" s="38">
        <v>5</v>
      </c>
      <c r="G13" s="21">
        <f t="shared" si="0"/>
        <v>30</v>
      </c>
      <c r="H13" s="22">
        <f>+G13*8.47</f>
        <v>254.10000000000002</v>
      </c>
      <c r="I13" s="34"/>
      <c r="J13" s="38">
        <v>4</v>
      </c>
      <c r="K13" s="21">
        <f>+J13*6</f>
        <v>24</v>
      </c>
      <c r="L13" s="22">
        <f>+J13*6*11.5</f>
        <v>276</v>
      </c>
    </row>
    <row r="14" spans="1:12" ht="18.75">
      <c r="A14" s="37" t="s">
        <v>17</v>
      </c>
      <c r="B14" s="38">
        <v>5</v>
      </c>
      <c r="C14" s="21">
        <f>+B14*6</f>
        <v>30</v>
      </c>
      <c r="D14" s="22">
        <f>+C14*12.2</f>
        <v>366</v>
      </c>
      <c r="E14" s="34"/>
      <c r="F14" s="38">
        <v>8</v>
      </c>
      <c r="G14" s="21">
        <f t="shared" si="0"/>
        <v>48</v>
      </c>
      <c r="H14" s="22">
        <f>+G14*12.2</f>
        <v>585.5999999999999</v>
      </c>
      <c r="I14" s="34"/>
      <c r="J14" s="38">
        <v>6</v>
      </c>
      <c r="K14" s="21">
        <f>+J14*6</f>
        <v>36</v>
      </c>
      <c r="L14" s="22">
        <f>+J14*6*16</f>
        <v>576</v>
      </c>
    </row>
    <row r="15" spans="1:12" ht="18.75">
      <c r="A15" s="37" t="s">
        <v>18</v>
      </c>
      <c r="B15" s="38">
        <v>4</v>
      </c>
      <c r="C15" s="21">
        <f>+B15*6</f>
        <v>24</v>
      </c>
      <c r="D15" s="22">
        <f>+C15*16.2</f>
        <v>388.79999999999995</v>
      </c>
      <c r="E15" s="34"/>
      <c r="F15" s="38">
        <v>10</v>
      </c>
      <c r="G15" s="21">
        <f t="shared" si="0"/>
        <v>60</v>
      </c>
      <c r="H15" s="22">
        <f>+G15*16.2</f>
        <v>972</v>
      </c>
      <c r="I15" s="34"/>
      <c r="J15" s="38">
        <v>2</v>
      </c>
      <c r="K15" s="21">
        <f>+J15*6</f>
        <v>12</v>
      </c>
      <c r="L15" s="22">
        <f>+J15*6*21</f>
        <v>252</v>
      </c>
    </row>
    <row r="16" spans="1:12" ht="18.75">
      <c r="A16" s="37" t="s">
        <v>19</v>
      </c>
      <c r="B16" s="38">
        <v>3</v>
      </c>
      <c r="C16" s="21">
        <f>+B16*6</f>
        <v>18</v>
      </c>
      <c r="D16" s="22">
        <f>+C16*19.2</f>
        <v>345.59999999999997</v>
      </c>
      <c r="E16" s="34"/>
      <c r="F16" s="38">
        <v>4</v>
      </c>
      <c r="G16" s="21">
        <f t="shared" si="0"/>
        <v>24</v>
      </c>
      <c r="H16" s="22">
        <f>+G16*19.2</f>
        <v>460.79999999999995</v>
      </c>
      <c r="I16" s="34"/>
      <c r="J16" s="38">
        <v>3</v>
      </c>
      <c r="K16" s="21">
        <f>+J16*6</f>
        <v>18</v>
      </c>
      <c r="L16" s="22">
        <f>+J16*6*28.3</f>
        <v>509.40000000000003</v>
      </c>
    </row>
    <row r="17" spans="1:12" ht="18.75">
      <c r="A17" s="37" t="s">
        <v>20</v>
      </c>
      <c r="B17" s="38">
        <v>5</v>
      </c>
      <c r="C17" s="21">
        <f>+B17*6</f>
        <v>30</v>
      </c>
      <c r="D17" s="22">
        <f>+C17*23.7</f>
        <v>711</v>
      </c>
      <c r="E17" s="34"/>
      <c r="F17" s="38">
        <v>5</v>
      </c>
      <c r="G17" s="21">
        <f t="shared" si="0"/>
        <v>30</v>
      </c>
      <c r="H17" s="22">
        <f>+G17*23.7</f>
        <v>711</v>
      </c>
      <c r="I17" s="34"/>
      <c r="J17" s="38">
        <v>500</v>
      </c>
      <c r="K17" s="21">
        <f>+J17*6</f>
        <v>3000</v>
      </c>
      <c r="L17" s="22">
        <f>+J17*6*42.5</f>
        <v>127500</v>
      </c>
    </row>
    <row r="18" spans="1:12" ht="18.75">
      <c r="A18" s="37" t="s">
        <v>21</v>
      </c>
      <c r="B18" s="38">
        <v>6</v>
      </c>
      <c r="C18" s="21">
        <f>+B18*6</f>
        <v>36</v>
      </c>
      <c r="D18" s="22">
        <f>+C18*33</f>
        <v>1188</v>
      </c>
      <c r="E18" s="36"/>
      <c r="F18" s="11"/>
      <c r="G18" s="1"/>
      <c r="H18" s="12"/>
      <c r="I18" s="12"/>
      <c r="J18" s="13"/>
      <c r="K18" s="12"/>
      <c r="L18" s="12"/>
    </row>
    <row r="19" spans="1:12" ht="23.25" customHeight="1">
      <c r="A19" s="37" t="s">
        <v>22</v>
      </c>
      <c r="B19" s="38">
        <v>7</v>
      </c>
      <c r="C19" s="21">
        <f>+B19*6</f>
        <v>42</v>
      </c>
      <c r="D19" s="22">
        <f>+C19*43.8</f>
        <v>1839.6</v>
      </c>
      <c r="E19" s="36"/>
      <c r="F19" s="11"/>
      <c r="G19" s="1"/>
      <c r="H19" s="14"/>
      <c r="I19" s="14"/>
      <c r="J19" s="10" t="s">
        <v>23</v>
      </c>
      <c r="K19" s="3"/>
      <c r="L19" s="10">
        <f>SUM(D6:D19)+SUM(H6:H17)+SUM(L4:L17)</f>
        <v>138951</v>
      </c>
    </row>
    <row r="20" spans="1:12" ht="18.75" hidden="1">
      <c r="A20" s="15"/>
      <c r="L20" s="2">
        <f>+J20*6*1.22</f>
        <v>0</v>
      </c>
    </row>
    <row r="21" spans="1:13" ht="18.75">
      <c r="A21" s="1"/>
      <c r="B21" s="1"/>
      <c r="C21" s="1"/>
      <c r="D21" s="1"/>
      <c r="E21" s="1"/>
      <c r="F21" s="1"/>
      <c r="G21" s="3"/>
      <c r="H21" s="3"/>
      <c r="I21" s="3"/>
      <c r="J21" s="10" t="s">
        <v>24</v>
      </c>
      <c r="K21" s="13"/>
      <c r="L21" s="20">
        <f>L19*15000</f>
        <v>2084265000</v>
      </c>
      <c r="M21" s="20"/>
    </row>
    <row r="22" spans="1:12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30" spans="2:4" ht="18.75">
      <c r="B30" s="2" t="s">
        <v>25</v>
      </c>
      <c r="C30" s="2" t="s">
        <v>26</v>
      </c>
      <c r="D30" s="2">
        <v>320</v>
      </c>
    </row>
    <row r="31" spans="2:4" ht="18.75">
      <c r="B31" s="2" t="s">
        <v>27</v>
      </c>
      <c r="C31" s="2" t="s">
        <v>26</v>
      </c>
      <c r="D31" s="2">
        <v>50</v>
      </c>
    </row>
    <row r="32" spans="2:4" ht="18.75">
      <c r="B32" s="2" t="s">
        <v>28</v>
      </c>
      <c r="C32" s="2" t="s">
        <v>26</v>
      </c>
      <c r="D32" s="2">
        <v>650</v>
      </c>
    </row>
    <row r="33" spans="2:4" ht="18.75">
      <c r="B33" s="2" t="s">
        <v>29</v>
      </c>
      <c r="C33" s="2" t="s">
        <v>26</v>
      </c>
      <c r="D33" s="2">
        <v>130</v>
      </c>
    </row>
    <row r="34" spans="2:4" ht="18.75">
      <c r="B34" s="2" t="s">
        <v>30</v>
      </c>
      <c r="C34" s="2" t="s">
        <v>26</v>
      </c>
      <c r="D34" s="2">
        <v>40</v>
      </c>
    </row>
    <row r="35" spans="2:4" ht="18.75">
      <c r="B35" s="2" t="s">
        <v>31</v>
      </c>
      <c r="C35" s="2" t="s">
        <v>26</v>
      </c>
      <c r="D35" s="2">
        <v>85</v>
      </c>
    </row>
    <row r="36" spans="2:4" ht="18.75">
      <c r="B36" s="2" t="s">
        <v>32</v>
      </c>
      <c r="C36" s="2" t="s">
        <v>26</v>
      </c>
      <c r="D36" s="2">
        <v>50</v>
      </c>
    </row>
  </sheetData>
  <sheetProtection/>
  <protectedRanges>
    <protectedRange sqref="J6:J16 F6:F16 B6:B19" name="Aralık1"/>
  </protectedRanges>
  <mergeCells count="2">
    <mergeCell ref="L21:M21"/>
    <mergeCell ref="D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Çağ Isıtma Klima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muzaffer</dc:creator>
  <cp:keywords/>
  <dc:description/>
  <cp:lastModifiedBy>USERS</cp:lastModifiedBy>
  <dcterms:created xsi:type="dcterms:W3CDTF">2002-11-02T08:45:21Z</dcterms:created>
  <dcterms:modified xsi:type="dcterms:W3CDTF">2015-08-31T18:35:24Z</dcterms:modified>
  <cp:category/>
  <cp:version/>
  <cp:contentType/>
  <cp:contentStatus/>
</cp:coreProperties>
</file>