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65521" windowWidth="2340" windowHeight="2580" activeTab="0"/>
  </bookViews>
  <sheets>
    <sheet name="VERİ GİRİŞİ" sheetId="1" r:id="rId1"/>
    <sheet name="TASARIM" sheetId="2" r:id="rId2"/>
  </sheets>
  <definedNames>
    <definedName name="_Regression_Int" localSheetId="1" hidden="1">1</definedName>
    <definedName name="ast1">'TASARIM'!$T$6</definedName>
    <definedName name="ast2">'TASARIM'!$U$6</definedName>
    <definedName name="ast3">'TASARIM'!$V$6</definedName>
    <definedName name="ast4">'TASARIM'!$W$6</definedName>
    <definedName name="ast5">'TASARIM'!$X$6</definedName>
    <definedName name="ast6">'TASARIM'!$Y$6</definedName>
    <definedName name="b">'VERİ GİRİŞİ'!$B$20</definedName>
    <definedName name="ddp">'TASARIM'!$H$6</definedName>
    <definedName name="dp">'VERİ GİRİŞİ'!$E$5</definedName>
    <definedName name="ds">'VERİ GİRİŞİ'!$F$5</definedName>
    <definedName name="fck">'VERİ GİRİŞİ'!$B$10</definedName>
    <definedName name="fyk">'VERİ GİRİŞİ'!$B$15</definedName>
    <definedName name="gmc">'VERİ GİRİŞİ'!$C$10</definedName>
    <definedName name="gms">'VERİ GİRİŞİ'!$C$15</definedName>
    <definedName name="h">'VERİ GİRİŞİ'!$C$20</definedName>
    <definedName name="lamda">'VERİ GİRİŞİ'!$G$5</definedName>
    <definedName name="md">'VERİ GİRİŞİ'!$C$5</definedName>
    <definedName name="mr">'TASARIM'!$BA$6</definedName>
    <definedName name="nd">'VERİ GİRİŞİ'!$B$5</definedName>
    <definedName name="nr">'TASARIM'!$AZ$6</definedName>
    <definedName name="rt">'TASARIM'!$R$6</definedName>
    <definedName name="xst1">'VERİ GİRİŞİ'!$K$5</definedName>
    <definedName name="xst2">'VERİ GİRİŞİ'!$K$6</definedName>
    <definedName name="xst3">'VERİ GİRİŞİ'!$K$7</definedName>
    <definedName name="xst4">'VERİ GİRİŞİ'!$K$8</definedName>
    <definedName name="xst5">'VERİ GİRİŞİ'!$K$9</definedName>
    <definedName name="xst6">'VERİ GİRİŞİ'!$K$10</definedName>
    <definedName name="Z_B959C6E0_C150_11D4_A764_0000B4BE738C_.wvu.Cols" localSheetId="0" hidden="1">'VERİ GİRİŞİ'!$M:$IV</definedName>
    <definedName name="Z_B959C6E0_C150_11D4_A764_0000B4BE738C_.wvu.Rows" localSheetId="0" hidden="1">'VERİ GİRİŞİ'!$22:$65536</definedName>
  </definedNames>
  <calcPr fullCalcOnLoad="1"/>
</workbook>
</file>

<file path=xl/sharedStrings.xml><?xml version="1.0" encoding="utf-8"?>
<sst xmlns="http://schemas.openxmlformats.org/spreadsheetml/2006/main" count="110" uniqueCount="102">
  <si>
    <t>KOLON  KARSILIKLI ETKI DIYAGRAMI (Bilinen; fc, fy, b, h, donatı alanları ve</t>
  </si>
  <si>
    <t>konumu)</t>
  </si>
  <si>
    <t>Uğur Ersoy  6-6-1999</t>
  </si>
  <si>
    <t>n</t>
  </si>
  <si>
    <t>b(mm)</t>
  </si>
  <si>
    <t>h(mm)</t>
  </si>
  <si>
    <r>
      <t>x</t>
    </r>
    <r>
      <rPr>
        <b/>
        <vertAlign val="subscript"/>
        <sz val="12"/>
        <color indexed="8"/>
        <rFont val="Courier"/>
        <family val="3"/>
      </rPr>
      <t>p</t>
    </r>
    <r>
      <rPr>
        <b/>
        <sz val="12"/>
        <color indexed="8"/>
        <rFont val="Courier"/>
        <family val="3"/>
      </rPr>
      <t>(mm)</t>
    </r>
  </si>
  <si>
    <r>
      <t>f</t>
    </r>
    <r>
      <rPr>
        <b/>
        <vertAlign val="subscript"/>
        <sz val="12"/>
        <color indexed="8"/>
        <rFont val="Courier"/>
        <family val="3"/>
      </rPr>
      <t>c</t>
    </r>
    <r>
      <rPr>
        <b/>
        <sz val="12"/>
        <color indexed="8"/>
        <rFont val="Courier"/>
        <family val="3"/>
      </rPr>
      <t>(kN/mm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</si>
  <si>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fy(kN/mm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</si>
  <si>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k</t>
    </r>
    <r>
      <rPr>
        <b/>
        <vertAlign val="subscript"/>
        <sz val="12"/>
        <color indexed="8"/>
        <rFont val="Courier"/>
        <family val="3"/>
      </rPr>
      <t>1</t>
    </r>
  </si>
  <si>
    <t>d'(mm)</t>
  </si>
  <si>
    <t>N(kN)</t>
  </si>
  <si>
    <t>M (kN.m)</t>
  </si>
  <si>
    <r>
      <t>x</t>
    </r>
    <r>
      <rPr>
        <b/>
        <vertAlign val="subscript"/>
        <sz val="12"/>
        <color indexed="8"/>
        <rFont val="Courier"/>
        <family val="3"/>
      </rPr>
      <t>1</t>
    </r>
    <r>
      <rPr>
        <b/>
        <sz val="12"/>
        <color indexed="8"/>
        <rFont val="Courier"/>
        <family val="3"/>
      </rPr>
      <t>(mm)</t>
    </r>
  </si>
  <si>
    <r>
      <t>x</t>
    </r>
    <r>
      <rPr>
        <b/>
        <vertAlign val="sub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(mm)</t>
    </r>
  </si>
  <si>
    <r>
      <t>x</t>
    </r>
    <r>
      <rPr>
        <b/>
        <vertAlign val="subscript"/>
        <sz val="12"/>
        <color indexed="8"/>
        <rFont val="Courier"/>
        <family val="3"/>
      </rPr>
      <t>3</t>
    </r>
    <r>
      <rPr>
        <b/>
        <sz val="12"/>
        <color indexed="8"/>
        <rFont val="Courier"/>
        <family val="3"/>
      </rPr>
      <t>(mm)</t>
    </r>
  </si>
  <si>
    <r>
      <t>x</t>
    </r>
    <r>
      <rPr>
        <b/>
        <vertAlign val="subscript"/>
        <sz val="12"/>
        <color indexed="8"/>
        <rFont val="Courier"/>
        <family val="3"/>
      </rPr>
      <t>4</t>
    </r>
    <r>
      <rPr>
        <b/>
        <sz val="12"/>
        <color indexed="8"/>
        <rFont val="Courier"/>
        <family val="3"/>
      </rPr>
      <t>(mm)</t>
    </r>
  </si>
  <si>
    <r>
      <t>x</t>
    </r>
    <r>
      <rPr>
        <b/>
        <vertAlign val="subscript"/>
        <sz val="12"/>
        <color indexed="8"/>
        <rFont val="Courier"/>
        <family val="3"/>
      </rPr>
      <t>5</t>
    </r>
    <r>
      <rPr>
        <b/>
        <sz val="12"/>
        <color indexed="8"/>
        <rFont val="Courier"/>
        <family val="3"/>
      </rPr>
      <t>(mm)</t>
    </r>
  </si>
  <si>
    <r>
      <t>x</t>
    </r>
    <r>
      <rPr>
        <b/>
        <vertAlign val="subscript"/>
        <sz val="12"/>
        <color indexed="8"/>
        <rFont val="Courier"/>
        <family val="3"/>
      </rPr>
      <t>6</t>
    </r>
    <r>
      <rPr>
        <b/>
        <sz val="12"/>
        <color indexed="8"/>
        <rFont val="Courier"/>
        <family val="3"/>
      </rPr>
      <t>(mm)</t>
    </r>
  </si>
  <si>
    <r>
      <t>r</t>
    </r>
    <r>
      <rPr>
        <b/>
        <vertAlign val="subscript"/>
        <sz val="14"/>
        <color indexed="8"/>
        <rFont val="Courier"/>
        <family val="3"/>
      </rPr>
      <t>t</t>
    </r>
  </si>
  <si>
    <t>Lamda</t>
  </si>
  <si>
    <r>
      <t>A</t>
    </r>
    <r>
      <rPr>
        <b/>
        <vertAlign val="subscript"/>
        <sz val="12"/>
        <color indexed="8"/>
        <rFont val="Courier"/>
        <family val="3"/>
      </rPr>
      <t>s1</t>
    </r>
    <r>
      <rPr>
        <b/>
        <sz val="12"/>
        <color indexed="8"/>
        <rFont val="Courier"/>
        <family val="3"/>
      </rPr>
      <t>(mm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</si>
  <si>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A</t>
    </r>
    <r>
      <rPr>
        <b/>
        <vertAlign val="subscript"/>
        <sz val="12"/>
        <color indexed="8"/>
        <rFont val="Courier"/>
        <family val="3"/>
      </rPr>
      <t>s2</t>
    </r>
    <r>
      <rPr>
        <b/>
        <sz val="12"/>
        <color indexed="8"/>
        <rFont val="Courier"/>
        <family val="3"/>
      </rPr>
      <t>(mm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</si>
  <si>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A</t>
    </r>
    <r>
      <rPr>
        <b/>
        <vertAlign val="subscript"/>
        <sz val="12"/>
        <color indexed="8"/>
        <rFont val="Courier"/>
        <family val="3"/>
      </rPr>
      <t>s3</t>
    </r>
    <r>
      <rPr>
        <b/>
        <sz val="12"/>
        <color indexed="8"/>
        <rFont val="Courier"/>
        <family val="3"/>
      </rPr>
      <t>(mm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</si>
  <si>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A</t>
    </r>
    <r>
      <rPr>
        <b/>
        <vertAlign val="subscript"/>
        <sz val="12"/>
        <color indexed="8"/>
        <rFont val="Courier"/>
        <family val="3"/>
      </rPr>
      <t>s4</t>
    </r>
    <r>
      <rPr>
        <b/>
        <sz val="12"/>
        <color indexed="8"/>
        <rFont val="Courier"/>
        <family val="3"/>
      </rPr>
      <t>(mm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</si>
  <si>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A</t>
    </r>
    <r>
      <rPr>
        <b/>
        <vertAlign val="subscript"/>
        <sz val="12"/>
        <color indexed="8"/>
        <rFont val="Courier"/>
        <family val="3"/>
      </rPr>
      <t>s5</t>
    </r>
    <r>
      <rPr>
        <b/>
        <sz val="12"/>
        <color indexed="8"/>
        <rFont val="Courier"/>
        <family val="3"/>
      </rPr>
      <t>(mm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</si>
  <si>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A</t>
    </r>
    <r>
      <rPr>
        <b/>
        <vertAlign val="subscript"/>
        <sz val="12"/>
        <color indexed="8"/>
        <rFont val="Courier"/>
        <family val="3"/>
      </rPr>
      <t>s6</t>
    </r>
    <r>
      <rPr>
        <b/>
        <sz val="12"/>
        <color indexed="8"/>
        <rFont val="Courier"/>
        <family val="3"/>
      </rPr>
      <t>(mm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</si>
  <si>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A</t>
    </r>
    <r>
      <rPr>
        <b/>
        <vertAlign val="subscript"/>
        <sz val="12"/>
        <color indexed="8"/>
        <rFont val="Courier"/>
        <family val="3"/>
      </rPr>
      <t>st</t>
    </r>
    <r>
      <rPr>
        <b/>
        <sz val="12"/>
        <color indexed="8"/>
        <rFont val="Courier"/>
        <family val="3"/>
      </rPr>
      <t>(mm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</si>
  <si>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r</t>
    </r>
    <r>
      <rPr>
        <b/>
        <vertAlign val="subscript"/>
        <sz val="12"/>
        <color indexed="8"/>
        <rFont val="Courier"/>
        <family val="3"/>
      </rPr>
      <t>t</t>
    </r>
  </si>
  <si>
    <t>c/h</t>
  </si>
  <si>
    <t>SUM</t>
  </si>
  <si>
    <t>c(mm)</t>
  </si>
  <si>
    <r>
      <t>k</t>
    </r>
    <r>
      <rPr>
        <b/>
        <vertAlign val="subscript"/>
        <sz val="12"/>
        <color indexed="8"/>
        <rFont val="Courier"/>
        <family val="3"/>
      </rPr>
      <t>1</t>
    </r>
    <r>
      <rPr>
        <b/>
        <sz val="12"/>
        <color indexed="8"/>
        <rFont val="Courier"/>
        <family val="3"/>
      </rPr>
      <t>c(mm)</t>
    </r>
  </si>
  <si>
    <r>
      <t>e</t>
    </r>
    <r>
      <rPr>
        <b/>
        <vertAlign val="subscript"/>
        <sz val="12"/>
        <color indexed="8"/>
        <rFont val="Courier"/>
        <family val="3"/>
      </rPr>
      <t>cu</t>
    </r>
  </si>
  <si>
    <r>
      <t>e</t>
    </r>
    <r>
      <rPr>
        <b/>
        <vertAlign val="subscript"/>
        <sz val="12"/>
        <color indexed="8"/>
        <rFont val="Courier"/>
        <family val="3"/>
      </rPr>
      <t>s1</t>
    </r>
  </si>
  <si>
    <r>
      <t>e</t>
    </r>
    <r>
      <rPr>
        <b/>
        <vertAlign val="subscript"/>
        <sz val="12"/>
        <color indexed="8"/>
        <rFont val="Courier"/>
        <family val="3"/>
      </rPr>
      <t>s2</t>
    </r>
  </si>
  <si>
    <r>
      <t>e</t>
    </r>
    <r>
      <rPr>
        <b/>
        <vertAlign val="subscript"/>
        <sz val="12"/>
        <color indexed="8"/>
        <rFont val="Courier"/>
        <family val="3"/>
      </rPr>
      <t>s3</t>
    </r>
  </si>
  <si>
    <r>
      <t>e</t>
    </r>
    <r>
      <rPr>
        <b/>
        <vertAlign val="subscript"/>
        <sz val="12"/>
        <color indexed="8"/>
        <rFont val="Courier"/>
        <family val="3"/>
      </rPr>
      <t>s4</t>
    </r>
  </si>
  <si>
    <r>
      <t>e</t>
    </r>
    <r>
      <rPr>
        <b/>
        <vertAlign val="subscript"/>
        <sz val="12"/>
        <color indexed="8"/>
        <rFont val="Courier"/>
        <family val="3"/>
      </rPr>
      <t>s5</t>
    </r>
  </si>
  <si>
    <r>
      <t>e</t>
    </r>
    <r>
      <rPr>
        <b/>
        <vertAlign val="subscript"/>
        <sz val="12"/>
        <color indexed="8"/>
        <rFont val="Courier"/>
        <family val="3"/>
      </rPr>
      <t>s6</t>
    </r>
  </si>
  <si>
    <r>
      <t>s</t>
    </r>
    <r>
      <rPr>
        <b/>
        <vertAlign val="subscript"/>
        <sz val="12"/>
        <color indexed="8"/>
        <rFont val="Courier"/>
        <family val="3"/>
      </rPr>
      <t>s1</t>
    </r>
    <r>
      <rPr>
        <b/>
        <sz val="12"/>
        <color indexed="8"/>
        <rFont val="Courier"/>
        <family val="3"/>
      </rPr>
      <t>(kN/mm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</si>
  <si>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s</t>
    </r>
    <r>
      <rPr>
        <b/>
        <vertAlign val="subscript"/>
        <sz val="12"/>
        <color indexed="8"/>
        <rFont val="Courier"/>
        <family val="3"/>
      </rPr>
      <t>s2</t>
    </r>
    <r>
      <rPr>
        <b/>
        <sz val="12"/>
        <color indexed="8"/>
        <rFont val="Courier"/>
        <family val="3"/>
      </rPr>
      <t>(kN/mm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</si>
  <si>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s</t>
    </r>
    <r>
      <rPr>
        <b/>
        <vertAlign val="subscript"/>
        <sz val="12"/>
        <color indexed="8"/>
        <rFont val="Courier"/>
        <family val="3"/>
      </rPr>
      <t>s3</t>
    </r>
    <r>
      <rPr>
        <b/>
        <sz val="12"/>
        <color indexed="8"/>
        <rFont val="Courier"/>
        <family val="3"/>
      </rPr>
      <t>(kN/mm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</si>
  <si>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s</t>
    </r>
    <r>
      <rPr>
        <b/>
        <vertAlign val="subscript"/>
        <sz val="12"/>
        <color indexed="8"/>
        <rFont val="Courier"/>
        <family val="3"/>
      </rPr>
      <t>s4</t>
    </r>
    <r>
      <rPr>
        <b/>
        <sz val="12"/>
        <color indexed="8"/>
        <rFont val="Courier"/>
        <family val="3"/>
      </rPr>
      <t>(kN/mm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</si>
  <si>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s</t>
    </r>
    <r>
      <rPr>
        <b/>
        <vertAlign val="subscript"/>
        <sz val="12"/>
        <color indexed="8"/>
        <rFont val="Courier"/>
        <family val="3"/>
      </rPr>
      <t>s5</t>
    </r>
    <r>
      <rPr>
        <b/>
        <sz val="12"/>
        <color indexed="8"/>
        <rFont val="Courier"/>
        <family val="3"/>
      </rPr>
      <t>(kN/mm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</si>
  <si>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s</t>
    </r>
    <r>
      <rPr>
        <b/>
        <vertAlign val="subscript"/>
        <sz val="12"/>
        <color indexed="8"/>
        <rFont val="Courier"/>
        <family val="3"/>
      </rPr>
      <t>s6</t>
    </r>
    <r>
      <rPr>
        <b/>
        <sz val="12"/>
        <color indexed="8"/>
        <rFont val="Courier"/>
        <family val="3"/>
      </rPr>
      <t>(kN/mm</t>
    </r>
    <r>
      <rPr>
        <b/>
        <vertAlign val="superscript"/>
        <sz val="12"/>
        <color indexed="8"/>
        <rFont val="Courier"/>
        <family val="3"/>
      </rPr>
      <t>2</t>
    </r>
    <r>
      <rPr>
        <b/>
        <sz val="12"/>
        <color indexed="8"/>
        <rFont val="Courier"/>
        <family val="3"/>
      </rPr>
      <t>)</t>
    </r>
  </si>
  <si>
    <r>
      <t>F</t>
    </r>
    <r>
      <rPr>
        <b/>
        <vertAlign val="subscript"/>
        <sz val="12"/>
        <color indexed="8"/>
        <rFont val="Courier"/>
        <family val="3"/>
      </rPr>
      <t>s1</t>
    </r>
    <r>
      <rPr>
        <b/>
        <sz val="12"/>
        <color indexed="8"/>
        <rFont val="Courier"/>
        <family val="3"/>
      </rPr>
      <t>(kN)</t>
    </r>
  </si>
  <si>
    <r>
      <t>F</t>
    </r>
    <r>
      <rPr>
        <b/>
        <vertAlign val="subscript"/>
        <sz val="12"/>
        <color indexed="8"/>
        <rFont val="Courier"/>
        <family val="3"/>
      </rPr>
      <t>s2</t>
    </r>
    <r>
      <rPr>
        <b/>
        <sz val="12"/>
        <color indexed="8"/>
        <rFont val="Courier"/>
        <family val="3"/>
      </rPr>
      <t>(kN)</t>
    </r>
  </si>
  <si>
    <r>
      <t>F</t>
    </r>
    <r>
      <rPr>
        <b/>
        <vertAlign val="subscript"/>
        <sz val="12"/>
        <color indexed="8"/>
        <rFont val="Courier"/>
        <family val="3"/>
      </rPr>
      <t>s3</t>
    </r>
    <r>
      <rPr>
        <b/>
        <sz val="12"/>
        <color indexed="8"/>
        <rFont val="Courier"/>
        <family val="3"/>
      </rPr>
      <t>(kN)</t>
    </r>
  </si>
  <si>
    <r>
      <t>F</t>
    </r>
    <r>
      <rPr>
        <b/>
        <vertAlign val="subscript"/>
        <sz val="12"/>
        <color indexed="8"/>
        <rFont val="Courier"/>
        <family val="3"/>
      </rPr>
      <t>s4</t>
    </r>
    <r>
      <rPr>
        <b/>
        <sz val="12"/>
        <color indexed="8"/>
        <rFont val="Courier"/>
        <family val="3"/>
      </rPr>
      <t>(kN)</t>
    </r>
  </si>
  <si>
    <r>
      <t>F</t>
    </r>
    <r>
      <rPr>
        <b/>
        <vertAlign val="subscript"/>
        <sz val="12"/>
        <color indexed="8"/>
        <rFont val="Courier"/>
        <family val="3"/>
      </rPr>
      <t>s5</t>
    </r>
    <r>
      <rPr>
        <b/>
        <sz val="12"/>
        <color indexed="8"/>
        <rFont val="Courier"/>
        <family val="3"/>
      </rPr>
      <t>(kN)</t>
    </r>
  </si>
  <si>
    <r>
      <t>F</t>
    </r>
    <r>
      <rPr>
        <b/>
        <vertAlign val="subscript"/>
        <sz val="12"/>
        <color indexed="8"/>
        <rFont val="Courier"/>
        <family val="3"/>
      </rPr>
      <t>s6</t>
    </r>
    <r>
      <rPr>
        <b/>
        <sz val="12"/>
        <color indexed="8"/>
        <rFont val="Courier"/>
        <family val="3"/>
      </rPr>
      <t>(kN)</t>
    </r>
  </si>
  <si>
    <t>Fc(kN)</t>
  </si>
  <si>
    <t>M(kN-m)</t>
  </si>
  <si>
    <t>Sırası</t>
  </si>
  <si>
    <t>Tasarım Değerleri</t>
  </si>
  <si>
    <t>Kesit Geometrisi</t>
  </si>
  <si>
    <t>Donatı Yerleşimi</t>
  </si>
  <si>
    <r>
      <t>f</t>
    </r>
    <r>
      <rPr>
        <b/>
        <i/>
        <vertAlign val="subscript"/>
        <sz val="14"/>
        <rFont val="Arial Tur"/>
        <family val="2"/>
      </rPr>
      <t>ck</t>
    </r>
  </si>
  <si>
    <r>
      <t>f</t>
    </r>
    <r>
      <rPr>
        <b/>
        <i/>
        <vertAlign val="subscript"/>
        <sz val="14"/>
        <rFont val="Arial Tur"/>
        <family val="2"/>
      </rPr>
      <t>yk</t>
    </r>
  </si>
  <si>
    <r>
      <t>d</t>
    </r>
    <r>
      <rPr>
        <b/>
        <i/>
        <vertAlign val="superscript"/>
        <sz val="12"/>
        <rFont val="Arial Tur"/>
        <family val="2"/>
      </rPr>
      <t>'</t>
    </r>
  </si>
  <si>
    <t>Genişlik (b)</t>
  </si>
  <si>
    <t>Yükseklik (h)</t>
  </si>
  <si>
    <t>(kN.m)</t>
  </si>
  <si>
    <t>(MPa)</t>
  </si>
  <si>
    <t>(mm)</t>
  </si>
  <si>
    <r>
      <t>(mm</t>
    </r>
    <r>
      <rPr>
        <b/>
        <i/>
        <vertAlign val="superscript"/>
        <sz val="12"/>
        <rFont val="Arial Tur"/>
        <family val="2"/>
      </rPr>
      <t>2</t>
    </r>
    <r>
      <rPr>
        <b/>
        <i/>
        <sz val="12"/>
        <rFont val="Arial Tur"/>
        <family val="2"/>
      </rPr>
      <t>)</t>
    </r>
  </si>
  <si>
    <t>Malzeme - Beton</t>
  </si>
  <si>
    <t>Malzeme - Çelik</t>
  </si>
  <si>
    <t>Donatı</t>
  </si>
  <si>
    <r>
      <t>N</t>
    </r>
    <r>
      <rPr>
        <b/>
        <vertAlign val="subscript"/>
        <sz val="14"/>
        <rFont val="Arial Tur"/>
        <family val="2"/>
      </rPr>
      <t>d</t>
    </r>
  </si>
  <si>
    <r>
      <t>M</t>
    </r>
    <r>
      <rPr>
        <b/>
        <vertAlign val="subscript"/>
        <sz val="14"/>
        <rFont val="Arial Tur"/>
        <family val="2"/>
      </rPr>
      <t>d</t>
    </r>
  </si>
  <si>
    <t>d" (mm)</t>
  </si>
  <si>
    <r>
      <t>r</t>
    </r>
    <r>
      <rPr>
        <b/>
        <vertAlign val="subscript"/>
        <sz val="12"/>
        <color indexed="8"/>
        <rFont val="Courier"/>
        <family val="3"/>
      </rPr>
      <t xml:space="preserve">t </t>
    </r>
    <r>
      <rPr>
        <b/>
        <sz val="12"/>
        <color indexed="8"/>
        <rFont val="Courier"/>
        <family val="3"/>
      </rPr>
      <t>=</t>
    </r>
  </si>
  <si>
    <r>
      <t>M</t>
    </r>
    <r>
      <rPr>
        <b/>
        <i/>
        <vertAlign val="subscript"/>
        <sz val="12"/>
        <rFont val="Arial"/>
        <family val="2"/>
      </rPr>
      <t xml:space="preserve">r </t>
    </r>
    <r>
      <rPr>
        <b/>
        <i/>
        <sz val="12"/>
        <rFont val="Arial"/>
        <family val="2"/>
      </rPr>
      <t>=</t>
    </r>
  </si>
  <si>
    <t>kN</t>
  </si>
  <si>
    <t>kN.m</t>
  </si>
  <si>
    <r>
      <t>Gerekli Donatı Alanı (A</t>
    </r>
    <r>
      <rPr>
        <b/>
        <i/>
        <vertAlign val="subscript"/>
        <sz val="16"/>
        <rFont val="Arial Tur"/>
        <family val="2"/>
      </rPr>
      <t>si</t>
    </r>
    <r>
      <rPr>
        <b/>
        <i/>
        <sz val="12"/>
        <rFont val="Arial Tur"/>
        <family val="2"/>
      </rPr>
      <t>)</t>
    </r>
  </si>
  <si>
    <r>
      <t>Kesit Merkezine Uzaklık (x</t>
    </r>
    <r>
      <rPr>
        <b/>
        <i/>
        <vertAlign val="subscript"/>
        <sz val="16"/>
        <rFont val="Arial Tur"/>
        <family val="2"/>
      </rPr>
      <t>i</t>
    </r>
    <r>
      <rPr>
        <b/>
        <i/>
        <sz val="12"/>
        <rFont val="Arial Tur"/>
        <family val="2"/>
      </rPr>
      <t>)</t>
    </r>
  </si>
  <si>
    <t>1) Üst</t>
  </si>
  <si>
    <t>2) Alt</t>
  </si>
  <si>
    <t>3)Ara 1</t>
  </si>
  <si>
    <t>4) Ara 2</t>
  </si>
  <si>
    <t>5) Ara 3</t>
  </si>
  <si>
    <t>6) Ara 4</t>
  </si>
  <si>
    <r>
      <t>g</t>
    </r>
    <r>
      <rPr>
        <b/>
        <i/>
        <vertAlign val="subscript"/>
        <sz val="12"/>
        <rFont val="Arial Tur"/>
        <family val="2"/>
      </rPr>
      <t>mc</t>
    </r>
  </si>
  <si>
    <r>
      <t>g</t>
    </r>
    <r>
      <rPr>
        <b/>
        <i/>
        <vertAlign val="subscript"/>
        <sz val="12"/>
        <rFont val="Arial Tur"/>
        <family val="2"/>
      </rPr>
      <t>ms</t>
    </r>
  </si>
  <si>
    <r>
      <t>l</t>
    </r>
    <r>
      <rPr>
        <b/>
        <i/>
        <vertAlign val="superscript"/>
        <sz val="12"/>
        <rFont val="Symbol"/>
        <family val="1"/>
      </rPr>
      <t>(**)</t>
    </r>
  </si>
  <si>
    <t>Donatı sırası  (ds)</t>
  </si>
  <si>
    <r>
      <t xml:space="preserve">2 </t>
    </r>
    <r>
      <rPr>
        <b/>
        <i/>
        <sz val="12"/>
        <rFont val="Symbol"/>
        <family val="1"/>
      </rPr>
      <t xml:space="preserve">£ </t>
    </r>
    <r>
      <rPr>
        <b/>
        <i/>
        <sz val="12"/>
        <rFont val="Arial"/>
        <family val="2"/>
      </rPr>
      <t xml:space="preserve">ds </t>
    </r>
    <r>
      <rPr>
        <b/>
        <i/>
        <sz val="12"/>
        <rFont val="Symbol"/>
        <family val="1"/>
      </rPr>
      <t xml:space="preserve">£ </t>
    </r>
    <r>
      <rPr>
        <b/>
        <i/>
        <sz val="12"/>
        <rFont val="Arial"/>
        <family val="2"/>
      </rPr>
      <t>6</t>
    </r>
  </si>
  <si>
    <t>b=</t>
  </si>
  <si>
    <t>(A köşesi)</t>
  </si>
  <si>
    <t>(B köşesi)</t>
  </si>
  <si>
    <t>(C köşesi)</t>
  </si>
  <si>
    <t>(D köşesi)</t>
  </si>
  <si>
    <t>(kN)</t>
  </si>
  <si>
    <t>DİKDÖRTGEN KOLON TASARIMI İÇİN HESAP TABLOSU</t>
  </si>
  <si>
    <t>Donatı Deseni Düzenlemesi</t>
  </si>
  <si>
    <r>
      <t>N</t>
    </r>
    <r>
      <rPr>
        <b/>
        <i/>
        <vertAlign val="subscript"/>
        <sz val="12"/>
        <rFont val="Arial Tur"/>
        <family val="2"/>
      </rPr>
      <t xml:space="preserve">d </t>
    </r>
    <r>
      <rPr>
        <b/>
        <i/>
        <sz val="12"/>
        <rFont val="Arial Tur"/>
        <family val="2"/>
      </rPr>
      <t>=</t>
    </r>
  </si>
  <si>
    <t>Bu formda gri fon ile işaretli yerlerin girilmesi- boş bırakılmaması gerekmektedir.</t>
  </si>
  <si>
    <r>
      <t>Eksenel 
Kuvvet
N</t>
    </r>
    <r>
      <rPr>
        <b/>
        <i/>
        <vertAlign val="subscript"/>
        <sz val="12"/>
        <rFont val="Arial Tur"/>
        <family val="2"/>
      </rPr>
      <t xml:space="preserve">d </t>
    </r>
    <r>
      <rPr>
        <b/>
        <i/>
        <vertAlign val="superscript"/>
        <sz val="14"/>
        <rFont val="Arial Tur"/>
        <family val="2"/>
      </rPr>
      <t xml:space="preserve"> </t>
    </r>
  </si>
  <si>
    <r>
      <t>Tasarım
Momenti
M</t>
    </r>
    <r>
      <rPr>
        <b/>
        <i/>
        <vertAlign val="subscript"/>
        <sz val="12"/>
        <rFont val="Arial Tur"/>
        <family val="2"/>
      </rPr>
      <t xml:space="preserve">d </t>
    </r>
    <r>
      <rPr>
        <b/>
        <i/>
        <vertAlign val="superscript"/>
        <sz val="14"/>
        <rFont val="Arial Tur"/>
        <family val="2"/>
      </rPr>
      <t>( * )</t>
    </r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</si>
</sst>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.00"/>
    <numFmt numFmtId="173" formatCode="#.00"/>
    <numFmt numFmtId="174" formatCode="%#.00"/>
    <numFmt numFmtId="175" formatCode="#."/>
    <numFmt numFmtId="176" formatCode="m\o\n\th\ d\,\ yyyy"/>
    <numFmt numFmtId="177" formatCode="0.00_)"/>
    <numFmt numFmtId="178" formatCode="0.0000_)"/>
    <numFmt numFmtId="179" formatCode="0.000_)"/>
    <numFmt numFmtId="180" formatCode="0.00000_)"/>
    <numFmt numFmtId="181" formatCode="0_)"/>
    <numFmt numFmtId="182" formatCode="0.0_)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0.000000000"/>
    <numFmt numFmtId="191" formatCode="0.0000000000"/>
    <numFmt numFmtId="192" formatCode="#,##0.0"/>
  </numFmts>
  <fonts count="8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2"/>
      <name val="Courier"/>
      <family val="3"/>
    </font>
    <font>
      <b/>
      <sz val="14"/>
      <color indexed="8"/>
      <name val="Symbol"/>
      <family val="1"/>
    </font>
    <font>
      <b/>
      <vertAlign val="subscript"/>
      <sz val="14"/>
      <color indexed="8"/>
      <name val="Courier"/>
      <family val="3"/>
    </font>
    <font>
      <b/>
      <sz val="12"/>
      <color indexed="8"/>
      <name val="Courier"/>
      <family val="3"/>
    </font>
    <font>
      <b/>
      <vertAlign val="subscript"/>
      <sz val="12"/>
      <color indexed="8"/>
      <name val="Courier"/>
      <family val="3"/>
    </font>
    <font>
      <b/>
      <vertAlign val="superscript"/>
      <sz val="12"/>
      <color indexed="8"/>
      <name val="Courier"/>
      <family val="3"/>
    </font>
    <font>
      <b/>
      <sz val="11"/>
      <color indexed="8"/>
      <name val="Coronet Tur"/>
      <family val="0"/>
    </font>
    <font>
      <b/>
      <i/>
      <sz val="12"/>
      <name val="Arial Tur"/>
      <family val="2"/>
    </font>
    <font>
      <sz val="12"/>
      <name val="Arial Tur"/>
      <family val="2"/>
    </font>
    <font>
      <b/>
      <i/>
      <vertAlign val="subscript"/>
      <sz val="12"/>
      <name val="Arial Tur"/>
      <family val="2"/>
    </font>
    <font>
      <b/>
      <i/>
      <sz val="14"/>
      <name val="Arial Tur"/>
      <family val="2"/>
    </font>
    <font>
      <b/>
      <i/>
      <vertAlign val="subscript"/>
      <sz val="14"/>
      <name val="Arial Tur"/>
      <family val="2"/>
    </font>
    <font>
      <b/>
      <i/>
      <vertAlign val="superscript"/>
      <sz val="12"/>
      <name val="Arial Tur"/>
      <family val="2"/>
    </font>
    <font>
      <b/>
      <i/>
      <sz val="12"/>
      <name val="Arial"/>
      <family val="2"/>
    </font>
    <font>
      <b/>
      <sz val="20"/>
      <name val="Symbol"/>
      <family val="1"/>
    </font>
    <font>
      <b/>
      <i/>
      <sz val="10"/>
      <name val="Arial Tur"/>
      <family val="2"/>
    </font>
    <font>
      <i/>
      <sz val="12"/>
      <name val="Arial Tur"/>
      <family val="2"/>
    </font>
    <font>
      <b/>
      <sz val="14"/>
      <name val="Arial Tur"/>
      <family val="2"/>
    </font>
    <font>
      <b/>
      <vertAlign val="subscript"/>
      <sz val="14"/>
      <name val="Arial Tur"/>
      <family val="2"/>
    </font>
    <font>
      <b/>
      <i/>
      <sz val="12"/>
      <color indexed="9"/>
      <name val="Arial Tur"/>
      <family val="2"/>
    </font>
    <font>
      <b/>
      <sz val="12"/>
      <color indexed="8"/>
      <name val="Symbol"/>
      <family val="1"/>
    </font>
    <font>
      <b/>
      <i/>
      <vertAlign val="subscript"/>
      <sz val="12"/>
      <name val="Arial"/>
      <family val="2"/>
    </font>
    <font>
      <b/>
      <i/>
      <vertAlign val="subscript"/>
      <sz val="16"/>
      <name val="Arial Tur"/>
      <family val="2"/>
    </font>
    <font>
      <sz val="12"/>
      <color indexed="10"/>
      <name val="Arial Narrow"/>
      <family val="2"/>
    </font>
    <font>
      <sz val="9"/>
      <color indexed="10"/>
      <name val="Arial Tur"/>
      <family val="2"/>
    </font>
    <font>
      <b/>
      <i/>
      <sz val="12"/>
      <name val="Symbol"/>
      <family val="1"/>
    </font>
    <font>
      <b/>
      <i/>
      <vertAlign val="superscript"/>
      <sz val="12"/>
      <name val="Symbol"/>
      <family val="1"/>
    </font>
    <font>
      <b/>
      <i/>
      <vertAlign val="superscript"/>
      <sz val="14"/>
      <name val="Arial Tur"/>
      <family val="2"/>
    </font>
    <font>
      <sz val="12"/>
      <color indexed="9"/>
      <name val="Courier"/>
      <family val="3"/>
    </font>
    <font>
      <b/>
      <i/>
      <sz val="16"/>
      <name val="Arial Tur"/>
      <family val="2"/>
    </font>
    <font>
      <sz val="12"/>
      <color indexed="9"/>
      <name val="Arial Tur"/>
      <family val="2"/>
    </font>
    <font>
      <sz val="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2"/>
      <color indexed="8"/>
      <name val="Arial Narrow"/>
      <family val="0"/>
    </font>
    <font>
      <sz val="10"/>
      <color indexed="8"/>
      <name val="Arial Tur"/>
      <family val="0"/>
    </font>
    <font>
      <b/>
      <sz val="11"/>
      <color indexed="8"/>
      <name val="Arial Narrow"/>
      <family val="0"/>
    </font>
    <font>
      <b/>
      <sz val="11"/>
      <color indexed="10"/>
      <name val="Arial Narrow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44"/>
        <bgColor indexed="45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lightGray">
        <fgColor indexed="22"/>
        <b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double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1" fillId="20" borderId="5" applyNumberFormat="0" applyAlignment="0" applyProtection="0"/>
    <xf numFmtId="176" fontId="5" fillId="0" borderId="0">
      <alignment/>
      <protection locked="0"/>
    </xf>
    <xf numFmtId="173" fontId="5" fillId="0" borderId="0">
      <alignment/>
      <protection locked="0"/>
    </xf>
    <xf numFmtId="0" fontId="72" fillId="21" borderId="6" applyNumberFormat="0" applyAlignment="0" applyProtection="0"/>
    <xf numFmtId="175" fontId="6" fillId="0" borderId="0">
      <alignment/>
      <protection locked="0"/>
    </xf>
    <xf numFmtId="175" fontId="6" fillId="0" borderId="0">
      <alignment/>
      <protection locked="0"/>
    </xf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8" fillId="0" borderId="9" applyNumberFormat="0" applyFill="0" applyAlignment="0" applyProtection="0"/>
    <xf numFmtId="175" fontId="5" fillId="0" borderId="10">
      <alignment/>
      <protection locked="0"/>
    </xf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7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78" fontId="7" fillId="0" borderId="0" xfId="0" applyNumberFormat="1" applyFont="1" applyFill="1" applyAlignment="1" applyProtection="1">
      <alignment horizontal="center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1" fontId="7" fillId="0" borderId="0" xfId="0" applyNumberFormat="1" applyFont="1" applyFill="1" applyAlignment="1" applyProtection="1">
      <alignment horizontal="center"/>
      <protection/>
    </xf>
    <xf numFmtId="186" fontId="7" fillId="0" borderId="0" xfId="0" applyNumberFormat="1" applyFont="1" applyFill="1" applyAlignment="1" applyProtection="1">
      <alignment horizontal="center"/>
      <protection/>
    </xf>
    <xf numFmtId="177" fontId="11" fillId="0" borderId="11" xfId="0" applyNumberFormat="1" applyFont="1" applyFill="1" applyBorder="1" applyAlignment="1" applyProtection="1">
      <alignment horizontal="center"/>
      <protection/>
    </xf>
    <xf numFmtId="177" fontId="9" fillId="0" borderId="11" xfId="0" applyNumberFormat="1" applyFont="1" applyFill="1" applyBorder="1" applyAlignment="1" applyProtection="1">
      <alignment horizontal="center"/>
      <protection/>
    </xf>
    <xf numFmtId="177" fontId="14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 locked="0"/>
    </xf>
    <xf numFmtId="0" fontId="21" fillId="33" borderId="12" xfId="52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178" fontId="7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/>
      <protection/>
    </xf>
    <xf numFmtId="177" fontId="9" fillId="0" borderId="11" xfId="0" applyNumberFormat="1" applyFont="1" applyFill="1" applyBorder="1" applyAlignment="1" applyProtection="1">
      <alignment horizontal="right"/>
      <protection/>
    </xf>
    <xf numFmtId="0" fontId="25" fillId="0" borderId="11" xfId="0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52" applyFo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/>
      <protection/>
    </xf>
    <xf numFmtId="0" fontId="15" fillId="34" borderId="13" xfId="52" applyFont="1" applyFill="1" applyBorder="1" applyAlignment="1" applyProtection="1">
      <alignment horizontal="right" vertical="center" wrapText="1"/>
      <protection/>
    </xf>
    <xf numFmtId="0" fontId="15" fillId="34" borderId="14" xfId="52" applyFont="1" applyFill="1" applyBorder="1" applyAlignment="1" applyProtection="1">
      <alignment horizontal="right" vertical="center"/>
      <protection/>
    </xf>
    <xf numFmtId="1" fontId="27" fillId="35" borderId="13" xfId="52" applyNumberFormat="1" applyFont="1" applyFill="1" applyBorder="1" applyAlignment="1" applyProtection="1">
      <alignment horizontal="right"/>
      <protection/>
    </xf>
    <xf numFmtId="1" fontId="27" fillId="36" borderId="13" xfId="52" applyNumberFormat="1" applyFont="1" applyFill="1" applyBorder="1" applyAlignment="1" applyProtection="1">
      <alignment horizontal="right"/>
      <protection/>
    </xf>
    <xf numFmtId="0" fontId="15" fillId="34" borderId="15" xfId="52" applyFont="1" applyFill="1" applyBorder="1" applyAlignment="1" applyProtection="1">
      <alignment horizontal="center" vertical="center" wrapText="1"/>
      <protection/>
    </xf>
    <xf numFmtId="0" fontId="15" fillId="34" borderId="16" xfId="52" applyFont="1" applyFill="1" applyBorder="1" applyAlignment="1" applyProtection="1">
      <alignment horizontal="right" vertical="center" wrapText="1"/>
      <protection/>
    </xf>
    <xf numFmtId="0" fontId="15" fillId="34" borderId="17" xfId="52" applyFont="1" applyFill="1" applyBorder="1" applyAlignment="1" applyProtection="1">
      <alignment horizontal="center" vertical="center"/>
      <protection/>
    </xf>
    <xf numFmtId="0" fontId="15" fillId="34" borderId="18" xfId="52" applyFont="1" applyFill="1" applyBorder="1" applyAlignment="1" applyProtection="1">
      <alignment horizontal="right" vertical="center"/>
      <protection/>
    </xf>
    <xf numFmtId="1" fontId="27" fillId="36" borderId="15" xfId="52" applyNumberFormat="1" applyFont="1" applyFill="1" applyBorder="1" applyAlignment="1" applyProtection="1">
      <alignment horizontal="left"/>
      <protection/>
    </xf>
    <xf numFmtId="1" fontId="27" fillId="36" borderId="19" xfId="52" applyNumberFormat="1" applyFont="1" applyFill="1" applyBorder="1" applyAlignment="1" applyProtection="1">
      <alignment horizontal="right"/>
      <protection/>
    </xf>
    <xf numFmtId="1" fontId="27" fillId="35" borderId="15" xfId="52" applyNumberFormat="1" applyFont="1" applyFill="1" applyBorder="1" applyAlignment="1" applyProtection="1">
      <alignment horizontal="left"/>
      <protection/>
    </xf>
    <xf numFmtId="1" fontId="27" fillId="35" borderId="19" xfId="52" applyNumberFormat="1" applyFont="1" applyFill="1" applyBorder="1" applyAlignment="1" applyProtection="1">
      <alignment horizontal="right"/>
      <protection/>
    </xf>
    <xf numFmtId="1" fontId="27" fillId="35" borderId="20" xfId="52" applyNumberFormat="1" applyFont="1" applyFill="1" applyBorder="1" applyAlignment="1" applyProtection="1">
      <alignment horizontal="left"/>
      <protection/>
    </xf>
    <xf numFmtId="1" fontId="27" fillId="35" borderId="21" xfId="52" applyNumberFormat="1" applyFont="1" applyFill="1" applyBorder="1" applyAlignment="1" applyProtection="1">
      <alignment horizontal="right"/>
      <protection/>
    </xf>
    <xf numFmtId="1" fontId="27" fillId="35" borderId="22" xfId="52" applyNumberFormat="1" applyFont="1" applyFill="1" applyBorder="1" applyAlignment="1" applyProtection="1">
      <alignment horizontal="right"/>
      <protection/>
    </xf>
    <xf numFmtId="0" fontId="15" fillId="33" borderId="23" xfId="52" applyFont="1" applyFill="1" applyBorder="1" applyAlignment="1" applyProtection="1">
      <alignment horizontal="center" vertical="center"/>
      <protection/>
    </xf>
    <xf numFmtId="0" fontId="22" fillId="33" borderId="19" xfId="52" applyFont="1" applyFill="1" applyBorder="1" applyAlignment="1" applyProtection="1">
      <alignment horizontal="center" vertical="center"/>
      <protection/>
    </xf>
    <xf numFmtId="0" fontId="15" fillId="33" borderId="17" xfId="52" applyFont="1" applyFill="1" applyBorder="1" applyAlignment="1" applyProtection="1">
      <alignment horizontal="center"/>
      <protection/>
    </xf>
    <xf numFmtId="0" fontId="15" fillId="33" borderId="18" xfId="52" applyFont="1" applyFill="1" applyBorder="1" applyAlignment="1" applyProtection="1">
      <alignment horizontal="center"/>
      <protection/>
    </xf>
    <xf numFmtId="1" fontId="24" fillId="37" borderId="24" xfId="52" applyNumberFormat="1" applyFont="1" applyFill="1" applyBorder="1" applyAlignment="1" applyProtection="1">
      <alignment horizontal="center"/>
      <protection locked="0"/>
    </xf>
    <xf numFmtId="1" fontId="24" fillId="37" borderId="25" xfId="52" applyNumberFormat="1" applyFont="1" applyFill="1" applyBorder="1" applyAlignment="1" applyProtection="1">
      <alignment horizontal="center"/>
      <protection locked="0"/>
    </xf>
    <xf numFmtId="2" fontId="24" fillId="37" borderId="26" xfId="52" applyNumberFormat="1" applyFont="1" applyFill="1" applyBorder="1" applyAlignment="1" applyProtection="1">
      <alignment horizontal="center"/>
      <protection locked="0"/>
    </xf>
    <xf numFmtId="0" fontId="18" fillId="38" borderId="15" xfId="52" applyFont="1" applyFill="1" applyBorder="1" applyAlignment="1" applyProtection="1">
      <alignment horizontal="center" vertical="center"/>
      <protection/>
    </xf>
    <xf numFmtId="0" fontId="33" fillId="38" borderId="19" xfId="52" applyFont="1" applyFill="1" applyBorder="1" applyAlignment="1" applyProtection="1">
      <alignment horizontal="center" vertical="center"/>
      <protection/>
    </xf>
    <xf numFmtId="0" fontId="23" fillId="38" borderId="17" xfId="52" applyFont="1" applyFill="1" applyBorder="1" applyAlignment="1" applyProtection="1">
      <alignment horizontal="center"/>
      <protection/>
    </xf>
    <xf numFmtId="0" fontId="23" fillId="38" borderId="18" xfId="52" applyFont="1" applyFill="1" applyBorder="1" applyAlignment="1" applyProtection="1">
      <alignment horizontal="center"/>
      <protection/>
    </xf>
    <xf numFmtId="0" fontId="15" fillId="38" borderId="23" xfId="52" applyFont="1" applyFill="1" applyBorder="1" applyAlignment="1" applyProtection="1">
      <alignment horizontal="center" vertical="center" wrapText="1"/>
      <protection/>
    </xf>
    <xf numFmtId="0" fontId="15" fillId="38" borderId="17" xfId="52" applyFont="1" applyFill="1" applyBorder="1" applyAlignment="1" applyProtection="1">
      <alignment horizontal="center" vertical="center"/>
      <protection/>
    </xf>
    <xf numFmtId="1" fontId="24" fillId="37" borderId="27" xfId="52" applyNumberFormat="1" applyFont="1" applyFill="1" applyBorder="1" applyAlignment="1" applyProtection="1">
      <alignment horizontal="center"/>
      <protection locked="0"/>
    </xf>
    <xf numFmtId="0" fontId="23" fillId="39" borderId="18" xfId="52" applyFont="1" applyFill="1" applyBorder="1" applyAlignment="1" applyProtection="1">
      <alignment horizontal="center"/>
      <protection/>
    </xf>
    <xf numFmtId="192" fontId="24" fillId="37" borderId="20" xfId="52" applyNumberFormat="1" applyFont="1" applyFill="1" applyBorder="1" applyAlignment="1" applyProtection="1">
      <alignment horizontal="center"/>
      <protection locked="0"/>
    </xf>
    <xf numFmtId="192" fontId="24" fillId="37" borderId="22" xfId="52" applyNumberFormat="1" applyFont="1" applyFill="1" applyBorder="1" applyAlignment="1" applyProtection="1">
      <alignment horizontal="center"/>
      <protection locked="0"/>
    </xf>
    <xf numFmtId="0" fontId="21" fillId="33" borderId="14" xfId="52" applyFont="1" applyFill="1" applyBorder="1" applyAlignment="1" applyProtection="1">
      <alignment horizontal="center" wrapText="1"/>
      <protection/>
    </xf>
    <xf numFmtId="0" fontId="23" fillId="39" borderId="17" xfId="52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77" fontId="8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center"/>
      <protection/>
    </xf>
    <xf numFmtId="18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left"/>
      <protection/>
    </xf>
    <xf numFmtId="2" fontId="24" fillId="37" borderId="28" xfId="52" applyNumberFormat="1" applyFont="1" applyFill="1" applyBorder="1" applyAlignment="1" applyProtection="1">
      <alignment horizontal="center"/>
      <protection locked="0"/>
    </xf>
    <xf numFmtId="0" fontId="15" fillId="38" borderId="29" xfId="52" applyFont="1" applyFill="1" applyBorder="1" applyAlignment="1" applyProtection="1">
      <alignment horizontal="center" vertical="center" wrapText="1"/>
      <protection/>
    </xf>
    <xf numFmtId="0" fontId="15" fillId="38" borderId="30" xfId="52" applyFont="1" applyFill="1" applyBorder="1" applyAlignment="1" applyProtection="1">
      <alignment horizontal="center" vertical="center"/>
      <protection/>
    </xf>
    <xf numFmtId="1" fontId="24" fillId="37" borderId="31" xfId="52" applyNumberFormat="1" applyFont="1" applyFill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/>
      <protection/>
    </xf>
    <xf numFmtId="0" fontId="16" fillId="0" borderId="33" xfId="0" applyFont="1" applyBorder="1" applyAlignment="1" applyProtection="1">
      <alignment/>
      <protection/>
    </xf>
    <xf numFmtId="0" fontId="16" fillId="0" borderId="34" xfId="0" applyFont="1" applyBorder="1" applyAlignment="1" applyProtection="1">
      <alignment/>
      <protection/>
    </xf>
    <xf numFmtId="0" fontId="16" fillId="0" borderId="35" xfId="0" applyFont="1" applyBorder="1" applyAlignment="1" applyProtection="1">
      <alignment/>
      <protection/>
    </xf>
    <xf numFmtId="0" fontId="16" fillId="0" borderId="36" xfId="0" applyFont="1" applyBorder="1" applyAlignment="1" applyProtection="1">
      <alignment/>
      <protection/>
    </xf>
    <xf numFmtId="0" fontId="32" fillId="0" borderId="36" xfId="0" applyFont="1" applyBorder="1" applyAlignment="1" applyProtection="1">
      <alignment horizontal="left"/>
      <protection/>
    </xf>
    <xf numFmtId="0" fontId="16" fillId="0" borderId="37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38" xfId="0" applyFont="1" applyBorder="1" applyAlignment="1" applyProtection="1">
      <alignment/>
      <protection/>
    </xf>
    <xf numFmtId="177" fontId="28" fillId="0" borderId="35" xfId="0" applyNumberFormat="1" applyFont="1" applyFill="1" applyBorder="1" applyAlignment="1" applyProtection="1">
      <alignment horizontal="right"/>
      <protection/>
    </xf>
    <xf numFmtId="186" fontId="16" fillId="0" borderId="0" xfId="0" applyNumberFormat="1" applyFont="1" applyBorder="1" applyAlignment="1" applyProtection="1">
      <alignment horizontal="right"/>
      <protection locked="0"/>
    </xf>
    <xf numFmtId="0" fontId="16" fillId="0" borderId="36" xfId="0" applyFont="1" applyBorder="1" applyAlignment="1" applyProtection="1">
      <alignment horizontal="left"/>
      <protection/>
    </xf>
    <xf numFmtId="0" fontId="15" fillId="0" borderId="35" xfId="0" applyFont="1" applyBorder="1" applyAlignment="1" applyProtection="1">
      <alignment horizontal="right"/>
      <protection/>
    </xf>
    <xf numFmtId="187" fontId="16" fillId="0" borderId="0" xfId="0" applyNumberFormat="1" applyFont="1" applyBorder="1" applyAlignment="1" applyProtection="1">
      <alignment horizontal="right"/>
      <protection locked="0"/>
    </xf>
    <xf numFmtId="0" fontId="21" fillId="0" borderId="37" xfId="0" applyFont="1" applyBorder="1" applyAlignment="1" applyProtection="1">
      <alignment horizontal="right"/>
      <protection/>
    </xf>
    <xf numFmtId="187" fontId="16" fillId="0" borderId="11" xfId="0" applyNumberFormat="1" applyFont="1" applyBorder="1" applyAlignment="1" applyProtection="1">
      <alignment horizontal="right"/>
      <protection locked="0"/>
    </xf>
    <xf numFmtId="0" fontId="16" fillId="0" borderId="38" xfId="0" applyFont="1" applyBorder="1" applyAlignment="1" applyProtection="1">
      <alignment horizontal="left"/>
      <protection/>
    </xf>
    <xf numFmtId="177" fontId="7" fillId="0" borderId="39" xfId="0" applyNumberFormat="1" applyFont="1" applyFill="1" applyBorder="1" applyAlignment="1" applyProtection="1">
      <alignment horizontal="center"/>
      <protection/>
    </xf>
    <xf numFmtId="178" fontId="7" fillId="0" borderId="39" xfId="0" applyNumberFormat="1" applyFont="1" applyFill="1" applyBorder="1" applyAlignment="1" applyProtection="1">
      <alignment horizontal="center"/>
      <protection/>
    </xf>
    <xf numFmtId="186" fontId="7" fillId="0" borderId="39" xfId="0" applyNumberFormat="1" applyFont="1" applyFill="1" applyBorder="1" applyAlignment="1" applyProtection="1">
      <alignment horizontal="center"/>
      <protection locked="0"/>
    </xf>
    <xf numFmtId="180" fontId="7" fillId="0" borderId="39" xfId="0" applyNumberFormat="1" applyFont="1" applyFill="1" applyBorder="1" applyAlignment="1" applyProtection="1">
      <alignment horizontal="center"/>
      <protection/>
    </xf>
    <xf numFmtId="177" fontId="11" fillId="0" borderId="39" xfId="0" applyNumberFormat="1" applyFont="1" applyFill="1" applyBorder="1" applyAlignment="1" applyProtection="1">
      <alignment horizontal="center"/>
      <protection/>
    </xf>
    <xf numFmtId="177" fontId="9" fillId="0" borderId="39" xfId="0" applyNumberFormat="1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15" fillId="39" borderId="15" xfId="52" applyFont="1" applyFill="1" applyBorder="1" applyAlignment="1" applyProtection="1">
      <alignment horizontal="center" vertical="center" wrapText="1"/>
      <protection/>
    </xf>
    <xf numFmtId="0" fontId="15" fillId="39" borderId="19" xfId="52" applyFont="1" applyFill="1" applyBorder="1" applyAlignment="1" applyProtection="1">
      <alignment horizontal="center" vertical="center" wrapText="1"/>
      <protection/>
    </xf>
    <xf numFmtId="0" fontId="31" fillId="0" borderId="32" xfId="0" applyFont="1" applyBorder="1" applyAlignment="1" applyProtection="1">
      <alignment horizontal="left" vertical="center"/>
      <protection locked="0"/>
    </xf>
    <xf numFmtId="0" fontId="31" fillId="0" borderId="33" xfId="0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0" fontId="27" fillId="40" borderId="40" xfId="52" applyFont="1" applyFill="1" applyBorder="1" applyAlignment="1" applyProtection="1">
      <alignment horizontal="center"/>
      <protection/>
    </xf>
    <xf numFmtId="0" fontId="27" fillId="40" borderId="41" xfId="52" applyFont="1" applyFill="1" applyBorder="1" applyAlignment="1" applyProtection="1">
      <alignment horizontal="center"/>
      <protection/>
    </xf>
    <xf numFmtId="0" fontId="27" fillId="40" borderId="42" xfId="52" applyFont="1" applyFill="1" applyBorder="1" applyAlignment="1" applyProtection="1">
      <alignment horizontal="center"/>
      <protection/>
    </xf>
    <xf numFmtId="0" fontId="27" fillId="40" borderId="43" xfId="52" applyFont="1" applyFill="1" applyBorder="1" applyAlignment="1" applyProtection="1">
      <alignment horizontal="center"/>
      <protection/>
    </xf>
    <xf numFmtId="0" fontId="27" fillId="40" borderId="44" xfId="52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27" fillId="40" borderId="45" xfId="52" applyFont="1" applyFill="1" applyBorder="1" applyAlignment="1" applyProtection="1">
      <alignment horizontal="center"/>
      <protection/>
    </xf>
    <xf numFmtId="0" fontId="37" fillId="41" borderId="0" xfId="0" applyFont="1" applyFill="1" applyAlignment="1" applyProtection="1">
      <alignment horizontal="center"/>
      <protection/>
    </xf>
    <xf numFmtId="0" fontId="16" fillId="0" borderId="44" xfId="0" applyFont="1" applyBorder="1" applyAlignment="1" applyProtection="1">
      <alignment horizont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Date" xfId="43"/>
    <cellStyle name="Fixed" xfId="44"/>
    <cellStyle name="Giriş" xfId="45"/>
    <cellStyle name="Heading1" xfId="46"/>
    <cellStyle name="Heading2" xfId="47"/>
    <cellStyle name="Hesaplama" xfId="48"/>
    <cellStyle name="İşaretli Hücre" xfId="49"/>
    <cellStyle name="İyi" xfId="50"/>
    <cellStyle name="Kötü" xfId="51"/>
    <cellStyle name="Normal_Sheet1" xfId="52"/>
    <cellStyle name="Not" xfId="53"/>
    <cellStyle name="Nötr" xfId="54"/>
    <cellStyle name="Currency" xfId="55"/>
    <cellStyle name="Currency [0]" xfId="56"/>
    <cellStyle name="Toplam" xfId="57"/>
    <cellStyle name="Total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TASARIM!$CB$7:$CB$12</c:f>
              <c:numCache>
                <c:ptCount val="6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</c:numCache>
            </c:numRef>
          </c:xVal>
          <c:yVal>
            <c:numRef>
              <c:f>TASARIM!$CC$7:$CC$12</c:f>
              <c:numCache>
                <c:ptCount val="6"/>
                <c:pt idx="0">
                  <c:v>100</c:v>
                </c:pt>
                <c:pt idx="1">
                  <c:v>-100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TASARIM!$CD$7:$CD$12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xVal>
          <c:yVal>
            <c:numRef>
              <c:f>TASARIM!$CE$7:$CE$12</c:f>
              <c:numCache>
                <c:ptCount val="6"/>
                <c:pt idx="0">
                  <c:v>100</c:v>
                </c:pt>
                <c:pt idx="1">
                  <c:v>-100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TASARIM!$CC$14:$CC$15</c:f>
              <c:numCache>
                <c:ptCount val="2"/>
                <c:pt idx="0">
                  <c:v>125</c:v>
                </c:pt>
                <c:pt idx="1">
                  <c:v>125</c:v>
                </c:pt>
              </c:numCache>
            </c:numRef>
          </c:xVal>
          <c:yVal>
            <c:numRef>
              <c:f>TASARIM!$CD$14:$CD$15</c:f>
              <c:numCache>
                <c:ptCount val="2"/>
                <c:pt idx="0">
                  <c:v>125</c:v>
                </c:pt>
                <c:pt idx="1">
                  <c:v>-125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TASARIM!$CC$15:$CC$16</c:f>
              <c:numCache>
                <c:ptCount val="2"/>
                <c:pt idx="0">
                  <c:v>125</c:v>
                </c:pt>
                <c:pt idx="1">
                  <c:v>-125</c:v>
                </c:pt>
              </c:numCache>
            </c:numRef>
          </c:xVal>
          <c:yVal>
            <c:numRef>
              <c:f>TASARIM!$CD$15:$CD$16</c:f>
              <c:numCache>
                <c:ptCount val="2"/>
                <c:pt idx="0">
                  <c:v>-125</c:v>
                </c:pt>
                <c:pt idx="1">
                  <c:v>-125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TASARIM!$CC$16:$CC$17</c:f>
              <c:numCache>
                <c:ptCount val="2"/>
                <c:pt idx="0">
                  <c:v>-125</c:v>
                </c:pt>
                <c:pt idx="1">
                  <c:v>-125</c:v>
                </c:pt>
              </c:numCache>
            </c:numRef>
          </c:xVal>
          <c:yVal>
            <c:numRef>
              <c:f>TASARIM!$CD$16:$CD$17</c:f>
              <c:numCache>
                <c:ptCount val="2"/>
                <c:pt idx="0">
                  <c:v>-125</c:v>
                </c:pt>
                <c:pt idx="1">
                  <c:v>125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TASARIM!$CC$17:$CC$18</c:f>
              <c:numCache>
                <c:ptCount val="2"/>
                <c:pt idx="0">
                  <c:v>-125</c:v>
                </c:pt>
                <c:pt idx="1">
                  <c:v>125</c:v>
                </c:pt>
              </c:numCache>
            </c:numRef>
          </c:xVal>
          <c:yVal>
            <c:numRef>
              <c:f>TASARIM!$CD$17:$CD$18</c:f>
              <c:numCache>
                <c:ptCount val="2"/>
                <c:pt idx="0">
                  <c:v>125</c:v>
                </c:pt>
                <c:pt idx="1">
                  <c:v>125</c:v>
                </c:pt>
              </c:numCache>
            </c:numRef>
          </c:yVal>
          <c:smooth val="0"/>
        </c:ser>
        <c:ser>
          <c:idx val="10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TASARIM!$CC$16:$CC$17</c:f>
              <c:numCache>
                <c:ptCount val="2"/>
                <c:pt idx="0">
                  <c:v>-125</c:v>
                </c:pt>
                <c:pt idx="1">
                  <c:v>-125</c:v>
                </c:pt>
              </c:numCache>
            </c:numRef>
          </c:xVal>
          <c:yVal>
            <c:numRef>
              <c:f>TASARIM!$CD$16:$CD$17</c:f>
              <c:numCache>
                <c:ptCount val="2"/>
                <c:pt idx="0">
                  <c:v>-125</c:v>
                </c:pt>
                <c:pt idx="1">
                  <c:v>125</c:v>
                </c:pt>
              </c:numCache>
            </c:numRef>
          </c:yVal>
          <c:smooth val="0"/>
        </c:ser>
        <c:ser>
          <c:idx val="12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TASARIM!$CF$7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TASARIM!$CG$7</c:f>
              <c:numCach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6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TASARIM!$CH$7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TASARIM!$CI$7</c:f>
              <c:numCache>
                <c:ptCount val="1"/>
                <c:pt idx="0">
                  <c:v>-100</c:v>
                </c:pt>
              </c:numCache>
            </c:numRef>
          </c:yVal>
          <c:smooth val="0"/>
        </c:ser>
        <c:axId val="60582250"/>
        <c:axId val="8369339"/>
      </c:scatterChart>
      <c:valAx>
        <c:axId val="60582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69339"/>
        <c:crosses val="autoZero"/>
        <c:crossBetween val="midCat"/>
        <c:dispUnits/>
      </c:valAx>
      <c:valAx>
        <c:axId val="83693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5822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4</xdr:row>
      <xdr:rowOff>57150</xdr:rowOff>
    </xdr:from>
    <xdr:to>
      <xdr:col>11</xdr:col>
      <xdr:colOff>523875</xdr:colOff>
      <xdr:row>5</xdr:row>
      <xdr:rowOff>0</xdr:rowOff>
    </xdr:to>
    <xdr:sp>
      <xdr:nvSpPr>
        <xdr:cNvPr id="1" name="Text Box 221"/>
        <xdr:cNvSpPr txBox="1">
          <a:spLocks noChangeArrowheads="1"/>
        </xdr:cNvSpPr>
      </xdr:nvSpPr>
      <xdr:spPr>
        <a:xfrm>
          <a:off x="10696575" y="14668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sıra: Üst donatı (bulundurulması şart)</a:t>
          </a:r>
        </a:p>
      </xdr:txBody>
    </xdr:sp>
    <xdr:clientData/>
  </xdr:twoCellAnchor>
  <xdr:twoCellAnchor>
    <xdr:from>
      <xdr:col>4</xdr:col>
      <xdr:colOff>304800</xdr:colOff>
      <xdr:row>6</xdr:row>
      <xdr:rowOff>180975</xdr:rowOff>
    </xdr:from>
    <xdr:to>
      <xdr:col>5</xdr:col>
      <xdr:colOff>666750</xdr:colOff>
      <xdr:row>14</xdr:row>
      <xdr:rowOff>95250</xdr:rowOff>
    </xdr:to>
    <xdr:graphicFrame>
      <xdr:nvGraphicFramePr>
        <xdr:cNvPr id="2" name="RECTANGLE"/>
        <xdr:cNvGraphicFramePr/>
      </xdr:nvGraphicFramePr>
      <xdr:xfrm>
        <a:off x="2609850" y="2028825"/>
        <a:ext cx="12192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9</xdr:row>
      <xdr:rowOff>114300</xdr:rowOff>
    </xdr:from>
    <xdr:to>
      <xdr:col>4</xdr:col>
      <xdr:colOff>9525</xdr:colOff>
      <xdr:row>11</xdr:row>
      <xdr:rowOff>9525</xdr:rowOff>
    </xdr:to>
    <xdr:sp>
      <xdr:nvSpPr>
        <xdr:cNvPr id="3" name="Line 508"/>
        <xdr:cNvSpPr>
          <a:spLocks noChangeAspect="1"/>
        </xdr:cNvSpPr>
      </xdr:nvSpPr>
      <xdr:spPr>
        <a:xfrm flipH="1" flipV="1">
          <a:off x="2314575" y="2590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3</xdr:col>
      <xdr:colOff>352425</xdr:colOff>
      <xdr:row>8</xdr:row>
      <xdr:rowOff>0</xdr:rowOff>
    </xdr:from>
    <xdr:ext cx="323850" cy="228600"/>
    <xdr:sp>
      <xdr:nvSpPr>
        <xdr:cNvPr id="4" name="Text Box 509"/>
        <xdr:cNvSpPr txBox="1">
          <a:spLocks noChangeAspect="1" noChangeArrowheads="1"/>
        </xdr:cNvSpPr>
      </xdr:nvSpPr>
      <xdr:spPr>
        <a:xfrm>
          <a:off x="2295525" y="22669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(+) x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oneCellAnchor>
  <xdr:twoCellAnchor>
    <xdr:from>
      <xdr:col>3</xdr:col>
      <xdr:colOff>352425</xdr:colOff>
      <xdr:row>12</xdr:row>
      <xdr:rowOff>171450</xdr:rowOff>
    </xdr:from>
    <xdr:to>
      <xdr:col>4</xdr:col>
      <xdr:colOff>342900</xdr:colOff>
      <xdr:row>13</xdr:row>
      <xdr:rowOff>19050</xdr:rowOff>
    </xdr:to>
    <xdr:sp>
      <xdr:nvSpPr>
        <xdr:cNvPr id="5" name="Text Box 510"/>
        <xdr:cNvSpPr txBox="1">
          <a:spLocks noChangeAspect="1" noChangeArrowheads="1"/>
        </xdr:cNvSpPr>
      </xdr:nvSpPr>
      <xdr:spPr>
        <a:xfrm>
          <a:off x="2295525" y="323850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(-) x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5</xdr:col>
      <xdr:colOff>771525</xdr:colOff>
      <xdr:row>7</xdr:row>
      <xdr:rowOff>123825</xdr:rowOff>
    </xdr:from>
    <xdr:to>
      <xdr:col>7</xdr:col>
      <xdr:colOff>962025</xdr:colOff>
      <xdr:row>8</xdr:row>
      <xdr:rowOff>190500</xdr:rowOff>
    </xdr:to>
    <xdr:sp>
      <xdr:nvSpPr>
        <xdr:cNvPr id="6" name="Text Box 516"/>
        <xdr:cNvSpPr txBox="1">
          <a:spLocks noChangeArrowheads="1"/>
        </xdr:cNvSpPr>
      </xdr:nvSpPr>
      <xdr:spPr>
        <a:xfrm>
          <a:off x="3933825" y="2181225"/>
          <a:ext cx="2686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 sıra - üst donatı (bulundurulması şart)</a:t>
          </a:r>
        </a:p>
      </xdr:txBody>
    </xdr:sp>
    <xdr:clientData/>
  </xdr:twoCellAnchor>
  <xdr:twoCellAnchor>
    <xdr:from>
      <xdr:col>3</xdr:col>
      <xdr:colOff>276225</xdr:colOff>
      <xdr:row>11</xdr:row>
      <xdr:rowOff>47625</xdr:rowOff>
    </xdr:from>
    <xdr:to>
      <xdr:col>5</xdr:col>
      <xdr:colOff>514350</xdr:colOff>
      <xdr:row>11</xdr:row>
      <xdr:rowOff>47625</xdr:rowOff>
    </xdr:to>
    <xdr:sp>
      <xdr:nvSpPr>
        <xdr:cNvPr id="7" name="Line 512"/>
        <xdr:cNvSpPr>
          <a:spLocks noChangeAspect="1"/>
        </xdr:cNvSpPr>
      </xdr:nvSpPr>
      <xdr:spPr>
        <a:xfrm>
          <a:off x="2219325" y="28956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771525</xdr:colOff>
      <xdr:row>10</xdr:row>
      <xdr:rowOff>66675</xdr:rowOff>
    </xdr:from>
    <xdr:to>
      <xdr:col>7</xdr:col>
      <xdr:colOff>1038225</xdr:colOff>
      <xdr:row>11</xdr:row>
      <xdr:rowOff>180975</xdr:rowOff>
    </xdr:to>
    <xdr:sp>
      <xdr:nvSpPr>
        <xdr:cNvPr id="8" name="Text Box 518"/>
        <xdr:cNvSpPr txBox="1">
          <a:spLocks noChangeArrowheads="1"/>
        </xdr:cNvSpPr>
      </xdr:nvSpPr>
      <xdr:spPr>
        <a:xfrm>
          <a:off x="3933825" y="2762250"/>
          <a:ext cx="2762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En fazla 4 sıra ara donatı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isteğe bağlı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</a:p>
      </xdr:txBody>
    </xdr:sp>
    <xdr:clientData/>
  </xdr:twoCellAnchor>
  <xdr:twoCellAnchor>
    <xdr:from>
      <xdr:col>5</xdr:col>
      <xdr:colOff>561975</xdr:colOff>
      <xdr:row>8</xdr:row>
      <xdr:rowOff>57150</xdr:rowOff>
    </xdr:from>
    <xdr:to>
      <xdr:col>5</xdr:col>
      <xdr:colOff>857250</xdr:colOff>
      <xdr:row>8</xdr:row>
      <xdr:rowOff>57150</xdr:rowOff>
    </xdr:to>
    <xdr:sp>
      <xdr:nvSpPr>
        <xdr:cNvPr id="9" name="Line 531"/>
        <xdr:cNvSpPr>
          <a:spLocks/>
        </xdr:cNvSpPr>
      </xdr:nvSpPr>
      <xdr:spPr>
        <a:xfrm>
          <a:off x="3724275" y="2324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771525</xdr:colOff>
      <xdr:row>12</xdr:row>
      <xdr:rowOff>247650</xdr:rowOff>
    </xdr:from>
    <xdr:to>
      <xdr:col>7</xdr:col>
      <xdr:colOff>962025</xdr:colOff>
      <xdr:row>13</xdr:row>
      <xdr:rowOff>180975</xdr:rowOff>
    </xdr:to>
    <xdr:sp>
      <xdr:nvSpPr>
        <xdr:cNvPr id="10" name="Text Box 532"/>
        <xdr:cNvSpPr txBox="1">
          <a:spLocks noChangeArrowheads="1"/>
        </xdr:cNvSpPr>
      </xdr:nvSpPr>
      <xdr:spPr>
        <a:xfrm>
          <a:off x="3933825" y="3314700"/>
          <a:ext cx="2686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2. sıra - alt donatı (bulundurulması şart)</a:t>
          </a:r>
        </a:p>
      </xdr:txBody>
    </xdr:sp>
    <xdr:clientData/>
  </xdr:twoCellAnchor>
  <xdr:twoCellAnchor>
    <xdr:from>
      <xdr:col>5</xdr:col>
      <xdr:colOff>76200</xdr:colOff>
      <xdr:row>6</xdr:row>
      <xdr:rowOff>38100</xdr:rowOff>
    </xdr:from>
    <xdr:to>
      <xdr:col>5</xdr:col>
      <xdr:colOff>85725</xdr:colOff>
      <xdr:row>14</xdr:row>
      <xdr:rowOff>19050</xdr:rowOff>
    </xdr:to>
    <xdr:sp>
      <xdr:nvSpPr>
        <xdr:cNvPr id="11" name="Line 534"/>
        <xdr:cNvSpPr>
          <a:spLocks/>
        </xdr:cNvSpPr>
      </xdr:nvSpPr>
      <xdr:spPr>
        <a:xfrm>
          <a:off x="3238500" y="1885950"/>
          <a:ext cx="9525" cy="17811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180975</xdr:rowOff>
    </xdr:from>
    <xdr:to>
      <xdr:col>8</xdr:col>
      <xdr:colOff>19050</xdr:colOff>
      <xdr:row>22</xdr:row>
      <xdr:rowOff>38100</xdr:rowOff>
    </xdr:to>
    <xdr:sp>
      <xdr:nvSpPr>
        <xdr:cNvPr id="12" name="Text Box 535"/>
        <xdr:cNvSpPr txBox="1">
          <a:spLocks noChangeArrowheads="1"/>
        </xdr:cNvSpPr>
      </xdr:nvSpPr>
      <xdr:spPr>
        <a:xfrm>
          <a:off x="1952625" y="3638550"/>
          <a:ext cx="4943475" cy="1895475"/>
        </a:xfrm>
        <a:prstGeom prst="rect">
          <a:avLst/>
        </a:prstGeom>
        <a:solidFill>
          <a:srgbClr val="C0504D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NOTLAR</a:t>
          </a:r>
          <a:r>
            <a:rPr lang="en-US" cap="none" sz="11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: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 Bu sayfada yalnızca gri fon ile işaretli bölümlere veri girişi yapılabilir.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 Donatıların kesit merkezine olan uzaklıkları, kesit geometrisi ve donatı sırası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tanımlandığında kendiliğinden belirlenir.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(*) Tasarım momenti ikinci mertebe etkileri içermelidir.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(**) Ara donatı oranı (Toplam ara donatı alanı / Toplam donatı alanı)
</a:t>
          </a:r>
        </a:p>
      </xdr:txBody>
    </xdr:sp>
    <xdr:clientData/>
  </xdr:twoCellAnchor>
  <xdr:twoCellAnchor>
    <xdr:from>
      <xdr:col>5</xdr:col>
      <xdr:colOff>19050</xdr:colOff>
      <xdr:row>11</xdr:row>
      <xdr:rowOff>9525</xdr:rowOff>
    </xdr:from>
    <xdr:to>
      <xdr:col>5</xdr:col>
      <xdr:colOff>123825</xdr:colOff>
      <xdr:row>11</xdr:row>
      <xdr:rowOff>95250</xdr:rowOff>
    </xdr:to>
    <xdr:grpSp>
      <xdr:nvGrpSpPr>
        <xdr:cNvPr id="13" name="Group 563"/>
        <xdr:cNvGrpSpPr>
          <a:grpSpLocks noChangeAspect="1"/>
        </xdr:cNvGrpSpPr>
      </xdr:nvGrpSpPr>
      <xdr:grpSpPr>
        <a:xfrm>
          <a:off x="3181350" y="2857500"/>
          <a:ext cx="104775" cy="85725"/>
          <a:chOff x="711" y="351"/>
          <a:chExt cx="42" cy="38"/>
        </a:xfrm>
        <a:solidFill>
          <a:srgbClr val="FFFFFF"/>
        </a:solidFill>
      </xdr:grpSpPr>
      <xdr:sp>
        <xdr:nvSpPr>
          <xdr:cNvPr id="14" name="Oval 560"/>
          <xdr:cNvSpPr>
            <a:spLocks noChangeAspect="1"/>
          </xdr:cNvSpPr>
        </xdr:nvSpPr>
        <xdr:spPr>
          <a:xfrm>
            <a:off x="711" y="351"/>
            <a:ext cx="42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15" name="Line 561"/>
          <xdr:cNvSpPr>
            <a:spLocks noChangeAspect="1"/>
          </xdr:cNvSpPr>
        </xdr:nvSpPr>
        <xdr:spPr>
          <a:xfrm>
            <a:off x="716" y="356"/>
            <a:ext cx="31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16" name="Line 562"/>
          <xdr:cNvSpPr>
            <a:spLocks noChangeAspect="1"/>
          </xdr:cNvSpPr>
        </xdr:nvSpPr>
        <xdr:spPr>
          <a:xfrm flipH="1">
            <a:off x="715" y="356"/>
            <a:ext cx="32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11</xdr:row>
      <xdr:rowOff>47625</xdr:rowOff>
    </xdr:from>
    <xdr:to>
      <xdr:col>4</xdr:col>
      <xdr:colOff>9525</xdr:colOff>
      <xdr:row>12</xdr:row>
      <xdr:rowOff>85725</xdr:rowOff>
    </xdr:to>
    <xdr:sp>
      <xdr:nvSpPr>
        <xdr:cNvPr id="17" name="Line 564"/>
        <xdr:cNvSpPr>
          <a:spLocks noChangeAspect="1"/>
        </xdr:cNvSpPr>
      </xdr:nvSpPr>
      <xdr:spPr>
        <a:xfrm flipH="1">
          <a:off x="2314575" y="2895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533400</xdr:colOff>
      <xdr:row>8</xdr:row>
      <xdr:rowOff>85725</xdr:rowOff>
    </xdr:from>
    <xdr:to>
      <xdr:col>5</xdr:col>
      <xdr:colOff>781050</xdr:colOff>
      <xdr:row>13</xdr:row>
      <xdr:rowOff>171450</xdr:rowOff>
    </xdr:to>
    <xdr:pic>
      <xdr:nvPicPr>
        <xdr:cNvPr id="18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352675"/>
          <a:ext cx="257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13</xdr:row>
      <xdr:rowOff>0</xdr:rowOff>
    </xdr:from>
    <xdr:to>
      <xdr:col>5</xdr:col>
      <xdr:colOff>857250</xdr:colOff>
      <xdr:row>13</xdr:row>
      <xdr:rowOff>0</xdr:rowOff>
    </xdr:to>
    <xdr:sp>
      <xdr:nvSpPr>
        <xdr:cNvPr id="19" name="Line 533"/>
        <xdr:cNvSpPr>
          <a:spLocks/>
        </xdr:cNvSpPr>
      </xdr:nvSpPr>
      <xdr:spPr>
        <a:xfrm>
          <a:off x="3724275" y="3457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M22"/>
  <sheetViews>
    <sheetView showGridLines="0" tabSelected="1" zoomScale="90" zoomScaleNormal="90" zoomScalePageLayoutView="0" workbookViewId="0" topLeftCell="A1">
      <selection activeCell="G5" sqref="G5"/>
    </sheetView>
  </sheetViews>
  <sheetFormatPr defaultColWidth="0" defaultRowHeight="15" zeroHeight="1"/>
  <cols>
    <col min="1" max="1" width="0.796875" style="23" customWidth="1"/>
    <col min="2" max="3" width="9.796875" style="23" customWidth="1"/>
    <col min="4" max="4" width="3.796875" style="23" customWidth="1"/>
    <col min="5" max="5" width="9" style="23" customWidth="1"/>
    <col min="6" max="6" width="19.19921875" style="23" customWidth="1"/>
    <col min="7" max="7" width="7" style="23" customWidth="1"/>
    <col min="8" max="8" width="12.796875" style="23" customWidth="1"/>
    <col min="9" max="9" width="8.19921875" style="25" bestFit="1" customWidth="1"/>
    <col min="10" max="10" width="12.19921875" style="26" customWidth="1"/>
    <col min="11" max="11" width="14.19921875" style="26" customWidth="1"/>
    <col min="12" max="12" width="12.796875" style="23" customWidth="1"/>
    <col min="13" max="16384" width="12.69921875" style="23" hidden="1" customWidth="1"/>
  </cols>
  <sheetData>
    <row r="1" spans="2:11" ht="21" thickBot="1">
      <c r="B1" s="123" t="s">
        <v>96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2:11" ht="16.5" thickBot="1" thickTop="1">
      <c r="B2" s="115" t="s">
        <v>55</v>
      </c>
      <c r="C2" s="116"/>
      <c r="E2" s="117" t="s">
        <v>97</v>
      </c>
      <c r="F2" s="122"/>
      <c r="G2" s="118"/>
      <c r="I2" s="115" t="s">
        <v>57</v>
      </c>
      <c r="J2" s="119"/>
      <c r="K2" s="118"/>
    </row>
    <row r="3" spans="2:11" ht="52.5" customHeight="1">
      <c r="B3" s="110" t="s">
        <v>100</v>
      </c>
      <c r="C3" s="111" t="s">
        <v>101</v>
      </c>
      <c r="E3" s="44" t="s">
        <v>60</v>
      </c>
      <c r="F3" s="12" t="s">
        <v>88</v>
      </c>
      <c r="G3" s="45" t="s">
        <v>87</v>
      </c>
      <c r="I3" s="33" t="s">
        <v>69</v>
      </c>
      <c r="J3" s="29" t="s">
        <v>77</v>
      </c>
      <c r="K3" s="34" t="s">
        <v>78</v>
      </c>
    </row>
    <row r="4" spans="2:11" ht="21" customHeight="1" thickBot="1">
      <c r="B4" s="62" t="s">
        <v>95</v>
      </c>
      <c r="C4" s="58" t="s">
        <v>63</v>
      </c>
      <c r="E4" s="46" t="s">
        <v>65</v>
      </c>
      <c r="F4" s="61" t="s">
        <v>89</v>
      </c>
      <c r="G4" s="47"/>
      <c r="I4" s="35"/>
      <c r="J4" s="30" t="s">
        <v>66</v>
      </c>
      <c r="K4" s="36" t="s">
        <v>65</v>
      </c>
    </row>
    <row r="5" spans="2:11" ht="16.5" thickBot="1" thickTop="1">
      <c r="B5" s="59"/>
      <c r="C5" s="60"/>
      <c r="E5" s="48">
        <v>25</v>
      </c>
      <c r="F5" s="49">
        <v>2</v>
      </c>
      <c r="G5" s="50"/>
      <c r="I5" s="37" t="s">
        <v>79</v>
      </c>
      <c r="J5" s="32">
        <f>IF(J19="",0,ast1)</f>
        <v>0</v>
      </c>
      <c r="K5" s="38">
        <f>(h/2-dp)</f>
        <v>100</v>
      </c>
    </row>
    <row r="6" spans="2:11" ht="18" customHeight="1" thickBot="1" thickTop="1">
      <c r="B6" s="24"/>
      <c r="C6" s="24"/>
      <c r="D6" s="24"/>
      <c r="F6" s="24"/>
      <c r="G6" s="24"/>
      <c r="I6" s="37" t="s">
        <v>80</v>
      </c>
      <c r="J6" s="32">
        <f>IF(J19="",0,ast2)</f>
        <v>0</v>
      </c>
      <c r="K6" s="38">
        <f>-(h/2-dp)</f>
        <v>-100</v>
      </c>
    </row>
    <row r="7" spans="2:11" ht="16.5" thickBot="1" thickTop="1">
      <c r="B7" s="117" t="s">
        <v>67</v>
      </c>
      <c r="C7" s="118"/>
      <c r="I7" s="39" t="s">
        <v>81</v>
      </c>
      <c r="J7" s="31">
        <f>IF(J19="",0,ast3)</f>
        <v>0</v>
      </c>
      <c r="K7" s="40">
        <f>IF(ds&lt;=3,0,(IF(ds=4,(h/2-dp-ddp/3),IF(ds=5,(h/2-dp-ddp/4),(h/2-dp-ddp/5)))))</f>
        <v>0</v>
      </c>
    </row>
    <row r="8" spans="2:13" ht="16.5" customHeight="1">
      <c r="B8" s="51" t="s">
        <v>58</v>
      </c>
      <c r="C8" s="52" t="s">
        <v>85</v>
      </c>
      <c r="I8" s="39" t="s">
        <v>82</v>
      </c>
      <c r="J8" s="31">
        <f>IF(J19="",0,ast4)</f>
        <v>0</v>
      </c>
      <c r="K8" s="40">
        <f>IF(ds&lt;=3,0,(IF(ds=4,(h/2-dp-ddp*2/3),IF(ds=5,(h/2-dp-ddp*2/4),(h/2-dp-ddp*2/5)))))</f>
        <v>0</v>
      </c>
      <c r="M8"/>
    </row>
    <row r="9" spans="2:13" ht="16.5" thickBot="1">
      <c r="B9" s="53" t="s">
        <v>64</v>
      </c>
      <c r="C9" s="54"/>
      <c r="I9" s="39" t="s">
        <v>83</v>
      </c>
      <c r="J9" s="31">
        <f>IF(J19="",0,ast5)</f>
        <v>0</v>
      </c>
      <c r="K9" s="40">
        <f>IF(ds&lt;=4,0,(IF(ds=5,(h/2-dp-ddp*3/4),(h/2-dp-ddp*3/5))))</f>
        <v>0</v>
      </c>
      <c r="M9"/>
    </row>
    <row r="10" spans="2:11" ht="17.25" thickBot="1" thickTop="1">
      <c r="B10" s="48">
        <v>16</v>
      </c>
      <c r="C10" s="50">
        <v>1</v>
      </c>
      <c r="I10" s="41" t="s">
        <v>84</v>
      </c>
      <c r="J10" s="42">
        <f>IF(J19="",0,ast6)</f>
        <v>0</v>
      </c>
      <c r="K10" s="43">
        <f>IF(ds&lt;=5,0,(h/2-dp-ddp*4/5))</f>
        <v>0</v>
      </c>
    </row>
    <row r="11" spans="9:11" ht="12" customHeight="1" thickBot="1" thickTop="1">
      <c r="I11" s="124"/>
      <c r="J11" s="124"/>
      <c r="K11" s="124"/>
    </row>
    <row r="12" spans="2:12" ht="17.25" thickBot="1" thickTop="1">
      <c r="B12" s="117" t="s">
        <v>68</v>
      </c>
      <c r="C12" s="118"/>
      <c r="I12" s="121" t="s">
        <v>99</v>
      </c>
      <c r="J12" s="121"/>
      <c r="K12" s="121"/>
      <c r="L12" s="121"/>
    </row>
    <row r="13" spans="2:12" ht="30.75" customHeight="1">
      <c r="B13" s="51" t="s">
        <v>59</v>
      </c>
      <c r="C13" s="52" t="s">
        <v>86</v>
      </c>
      <c r="I13" s="120"/>
      <c r="J13" s="120"/>
      <c r="K13" s="120"/>
      <c r="L13" s="120"/>
    </row>
    <row r="14" spans="2:12" ht="15" customHeight="1" thickBot="1">
      <c r="B14" s="53" t="s">
        <v>64</v>
      </c>
      <c r="C14" s="54"/>
      <c r="I14" s="121"/>
      <c r="J14" s="121"/>
      <c r="K14" s="121"/>
      <c r="L14" s="121"/>
    </row>
    <row r="15" spans="2:12" ht="17.25" thickBot="1" thickTop="1">
      <c r="B15" s="48">
        <v>220</v>
      </c>
      <c r="C15" s="82">
        <v>1</v>
      </c>
      <c r="D15" s="86"/>
      <c r="E15" s="87"/>
      <c r="F15" s="87"/>
      <c r="G15" s="87"/>
      <c r="H15" s="88"/>
      <c r="I15" s="121"/>
      <c r="J15" s="121"/>
      <c r="K15" s="121"/>
      <c r="L15" s="79"/>
    </row>
    <row r="16" spans="4:12" ht="14.25" customHeight="1" thickBot="1" thickTop="1">
      <c r="D16" s="89"/>
      <c r="E16" s="27"/>
      <c r="F16" s="27"/>
      <c r="G16" s="27"/>
      <c r="H16" s="90"/>
      <c r="I16" s="121"/>
      <c r="J16" s="121"/>
      <c r="K16" s="121"/>
      <c r="L16" s="78"/>
    </row>
    <row r="17" spans="2:12" ht="17.25" thickBot="1" thickTop="1">
      <c r="B17" s="117" t="s">
        <v>56</v>
      </c>
      <c r="C17" s="122"/>
      <c r="D17" s="89"/>
      <c r="E17" s="27"/>
      <c r="F17" s="27"/>
      <c r="G17" s="27"/>
      <c r="H17" s="90"/>
      <c r="I17" s="121"/>
      <c r="J17" s="121"/>
      <c r="K17" s="121"/>
      <c r="L17" s="78"/>
    </row>
    <row r="18" spans="2:12" ht="30">
      <c r="B18" s="55" t="s">
        <v>61</v>
      </c>
      <c r="C18" s="83" t="s">
        <v>62</v>
      </c>
      <c r="D18" s="89"/>
      <c r="E18" s="27"/>
      <c r="F18" s="27"/>
      <c r="G18" s="27"/>
      <c r="H18" s="90"/>
      <c r="I18" s="112"/>
      <c r="J18" s="113"/>
      <c r="K18" s="114"/>
      <c r="L18" s="78"/>
    </row>
    <row r="19" spans="2:11" ht="16.5" customHeight="1" thickBot="1">
      <c r="B19" s="56" t="s">
        <v>65</v>
      </c>
      <c r="C19" s="84" t="s">
        <v>65</v>
      </c>
      <c r="D19" s="89"/>
      <c r="E19" s="27"/>
      <c r="F19" s="27"/>
      <c r="G19" s="27"/>
      <c r="H19" s="90"/>
      <c r="I19" s="95" t="s">
        <v>73</v>
      </c>
      <c r="J19" s="96"/>
      <c r="K19" s="97"/>
    </row>
    <row r="20" spans="2:11" ht="18" customHeight="1" thickBot="1" thickTop="1">
      <c r="B20" s="57">
        <v>250</v>
      </c>
      <c r="C20" s="85">
        <v>250</v>
      </c>
      <c r="D20" s="89"/>
      <c r="E20" s="28"/>
      <c r="F20" s="28"/>
      <c r="G20" s="28"/>
      <c r="H20" s="91"/>
      <c r="I20" s="98" t="s">
        <v>98</v>
      </c>
      <c r="J20" s="99"/>
      <c r="K20" s="97" t="s">
        <v>75</v>
      </c>
    </row>
    <row r="21" spans="4:11" ht="16.5" customHeight="1" thickBot="1" thickTop="1">
      <c r="D21" s="89"/>
      <c r="E21" s="27"/>
      <c r="F21" s="27"/>
      <c r="G21" s="27"/>
      <c r="H21" s="90"/>
      <c r="I21" s="100" t="s">
        <v>74</v>
      </c>
      <c r="J21" s="101"/>
      <c r="K21" s="102" t="s">
        <v>76</v>
      </c>
    </row>
    <row r="22" spans="4:12" ht="15.75" thickBot="1">
      <c r="D22" s="92"/>
      <c r="E22" s="93"/>
      <c r="F22" s="93"/>
      <c r="G22" s="93"/>
      <c r="H22" s="94"/>
      <c r="I22" s="80"/>
      <c r="J22" s="81">
        <f>nd*md*fck*gmc*fyk*gms*b*h*dp*ds</f>
        <v>0</v>
      </c>
      <c r="K22" s="80"/>
      <c r="L22" s="27"/>
    </row>
    <row r="23" ht="15"/>
  </sheetData>
  <sheetProtection/>
  <mergeCells count="15">
    <mergeCell ref="B1:K1"/>
    <mergeCell ref="B17:C17"/>
    <mergeCell ref="B12:C12"/>
    <mergeCell ref="I15:K15"/>
    <mergeCell ref="I16:K16"/>
    <mergeCell ref="I17:K17"/>
    <mergeCell ref="I12:L12"/>
    <mergeCell ref="I11:K11"/>
    <mergeCell ref="I18:K18"/>
    <mergeCell ref="B2:C2"/>
    <mergeCell ref="B7:C7"/>
    <mergeCell ref="I2:K2"/>
    <mergeCell ref="I13:L13"/>
    <mergeCell ref="I14:L14"/>
    <mergeCell ref="E2:G2"/>
  </mergeCells>
  <printOptions/>
  <pageMargins left="0.75" right="0.75" top="1" bottom="1" header="0.5" footer="0.5"/>
  <pageSetup fitToHeight="1" fitToWidth="1" horizontalDpi="204" verticalDpi="204" orientation="landscape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DA50"/>
  <sheetViews>
    <sheetView showGridLines="0" zoomScalePageLayoutView="0" workbookViewId="0" topLeftCell="V1">
      <selection activeCell="Y18" sqref="Y18"/>
    </sheetView>
  </sheetViews>
  <sheetFormatPr defaultColWidth="12.69921875" defaultRowHeight="15" zeroHeight="1"/>
  <cols>
    <col min="1" max="3" width="12.69921875" style="13" customWidth="1"/>
    <col min="4" max="4" width="11.796875" style="13" customWidth="1"/>
    <col min="5" max="5" width="12.796875" style="13" customWidth="1"/>
    <col min="6" max="6" width="12.69921875" style="13" customWidth="1"/>
    <col min="7" max="8" width="9.69921875" style="13" customWidth="1"/>
    <col min="9" max="38" width="12.69921875" style="13" customWidth="1"/>
    <col min="39" max="44" width="13.69921875" style="13" bestFit="1" customWidth="1"/>
    <col min="45" max="51" width="12.69921875" style="13" customWidth="1"/>
    <col min="52" max="52" width="11.3984375" style="13" customWidth="1"/>
    <col min="53" max="53" width="9.8984375" style="13" customWidth="1"/>
    <col min="54" max="54" width="9.8984375" style="73" customWidth="1"/>
    <col min="55" max="55" width="14.796875" style="73" customWidth="1"/>
    <col min="56" max="56" width="12.796875" style="73" customWidth="1"/>
    <col min="57" max="57" width="14.296875" style="73" customWidth="1"/>
    <col min="58" max="58" width="10.3984375" style="73" customWidth="1"/>
    <col min="59" max="60" width="9.8984375" style="73" customWidth="1"/>
    <col min="61" max="61" width="13" style="73" customWidth="1"/>
    <col min="62" max="62" width="8.796875" style="73" customWidth="1"/>
    <col min="63" max="63" width="8.296875" style="73" customWidth="1"/>
    <col min="64" max="64" width="9.796875" style="73" customWidth="1"/>
    <col min="65" max="66" width="8.69921875" style="73" customWidth="1"/>
    <col min="67" max="67" width="18.796875" style="73" customWidth="1"/>
    <col min="68" max="78" width="12.69921875" style="73" customWidth="1"/>
    <col min="79" max="90" width="12.69921875" style="76" customWidth="1"/>
    <col min="91" max="16384" width="12.69921875" style="73" customWidth="1"/>
  </cols>
  <sheetData>
    <row r="1" spans="1:90" s="63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M1" s="64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</row>
    <row r="2" spans="1:90" s="63" customFormat="1" ht="16.5">
      <c r="A2" s="16" t="s">
        <v>0</v>
      </c>
      <c r="B2" s="16"/>
      <c r="C2" s="16"/>
      <c r="D2" s="16"/>
      <c r="E2" s="16"/>
      <c r="F2" s="16"/>
      <c r="G2" s="15"/>
      <c r="H2" s="16" t="s">
        <v>1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M2" s="64"/>
      <c r="BO2" s="6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</row>
    <row r="3" spans="1:105" s="63" customFormat="1" ht="16.5">
      <c r="A3" s="16"/>
      <c r="B3" s="16"/>
      <c r="C3" s="15"/>
      <c r="D3" s="16"/>
      <c r="E3" s="16"/>
      <c r="F3" s="16"/>
      <c r="G3" s="15"/>
      <c r="H3" s="15"/>
      <c r="I3" s="15"/>
      <c r="J3" s="15"/>
      <c r="K3" s="17" t="s">
        <v>3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M3" s="64"/>
      <c r="BO3" s="65"/>
      <c r="BZ3" s="74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6"/>
      <c r="CL3" s="76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</row>
    <row r="4" spans="1:105" s="63" customFormat="1" ht="16.5">
      <c r="A4" s="16" t="s">
        <v>2</v>
      </c>
      <c r="B4" s="18">
        <v>36852</v>
      </c>
      <c r="C4" s="16"/>
      <c r="D4" s="16"/>
      <c r="E4" s="16"/>
      <c r="F4" s="16"/>
      <c r="G4" s="16"/>
      <c r="H4" s="16"/>
      <c r="I4" s="16"/>
      <c r="J4" s="16"/>
      <c r="K4" s="17" t="s">
        <v>69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O4" s="65"/>
      <c r="BZ4" s="74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6"/>
      <c r="CL4" s="76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</row>
    <row r="5" spans="1:105" s="63" customFormat="1" ht="21.75" thickBo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72</v>
      </c>
      <c r="I5" s="7" t="s">
        <v>11</v>
      </c>
      <c r="J5" s="7" t="s">
        <v>12</v>
      </c>
      <c r="K5" s="7" t="s">
        <v>54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8" t="s">
        <v>19</v>
      </c>
      <c r="S5" s="9" t="s">
        <v>20</v>
      </c>
      <c r="T5" s="7" t="s">
        <v>21</v>
      </c>
      <c r="U5" s="7" t="s">
        <v>22</v>
      </c>
      <c r="V5" s="107" t="s">
        <v>23</v>
      </c>
      <c r="W5" s="107" t="s">
        <v>24</v>
      </c>
      <c r="X5" s="107" t="s">
        <v>25</v>
      </c>
      <c r="Y5" s="107" t="s">
        <v>26</v>
      </c>
      <c r="Z5" s="107" t="s">
        <v>27</v>
      </c>
      <c r="AA5" s="108" t="s">
        <v>28</v>
      </c>
      <c r="AB5" s="107" t="s">
        <v>29</v>
      </c>
      <c r="AC5" s="107" t="s">
        <v>30</v>
      </c>
      <c r="AD5" s="107" t="s">
        <v>31</v>
      </c>
      <c r="AE5" s="107" t="s">
        <v>32</v>
      </c>
      <c r="AF5" s="109" t="s">
        <v>33</v>
      </c>
      <c r="AG5" s="109" t="s">
        <v>34</v>
      </c>
      <c r="AH5" s="10" t="s">
        <v>35</v>
      </c>
      <c r="AI5" s="10" t="s">
        <v>36</v>
      </c>
      <c r="AJ5" s="10" t="s">
        <v>37</v>
      </c>
      <c r="AK5" s="10" t="s">
        <v>38</v>
      </c>
      <c r="AL5" s="10" t="s">
        <v>39</v>
      </c>
      <c r="AM5" s="8" t="s">
        <v>40</v>
      </c>
      <c r="AN5" s="8" t="s">
        <v>41</v>
      </c>
      <c r="AO5" s="8" t="s">
        <v>42</v>
      </c>
      <c r="AP5" s="8" t="s">
        <v>43</v>
      </c>
      <c r="AQ5" s="8" t="s">
        <v>44</v>
      </c>
      <c r="AR5" s="8" t="s">
        <v>45</v>
      </c>
      <c r="AS5" s="7" t="s">
        <v>46</v>
      </c>
      <c r="AT5" s="7" t="s">
        <v>47</v>
      </c>
      <c r="AU5" s="7" t="s">
        <v>48</v>
      </c>
      <c r="AV5" s="7" t="s">
        <v>49</v>
      </c>
      <c r="AW5" s="7" t="s">
        <v>50</v>
      </c>
      <c r="AX5" s="7" t="s">
        <v>51</v>
      </c>
      <c r="AY5" s="7" t="s">
        <v>52</v>
      </c>
      <c r="AZ5" s="7" t="s">
        <v>11</v>
      </c>
      <c r="BA5" s="7" t="s">
        <v>53</v>
      </c>
      <c r="BB5" s="66"/>
      <c r="BC5" s="66"/>
      <c r="BD5" s="17"/>
      <c r="BE5" s="65"/>
      <c r="BF5" s="65"/>
      <c r="BG5" s="65"/>
      <c r="BH5" s="67"/>
      <c r="BI5" s="67"/>
      <c r="BJ5" s="65"/>
      <c r="BK5" s="65"/>
      <c r="BL5" s="65"/>
      <c r="BM5" s="65"/>
      <c r="BN5" s="65"/>
      <c r="BO5" s="65"/>
      <c r="BP5" s="68"/>
      <c r="BS5" s="69"/>
      <c r="BT5" s="69"/>
      <c r="BW5" s="68"/>
      <c r="BX5" s="68"/>
      <c r="BZ5" s="74"/>
      <c r="CA5" s="77"/>
      <c r="CB5" s="77" t="s">
        <v>90</v>
      </c>
      <c r="CC5" s="77">
        <f>b</f>
        <v>250</v>
      </c>
      <c r="CD5" s="77"/>
      <c r="CE5" s="77"/>
      <c r="CF5" s="77"/>
      <c r="CG5" s="77"/>
      <c r="CH5" s="77"/>
      <c r="CI5" s="77"/>
      <c r="CJ5" s="75"/>
      <c r="CK5" s="76"/>
      <c r="CL5" s="76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</row>
    <row r="6" spans="1:105" s="63" customFormat="1" ht="15.75">
      <c r="A6" s="2">
        <f>b</f>
        <v>250</v>
      </c>
      <c r="B6" s="2">
        <f>h</f>
        <v>250</v>
      </c>
      <c r="C6" s="2">
        <f>B6/2</f>
        <v>125</v>
      </c>
      <c r="D6" s="6">
        <f>fck/(1000*gmc)</f>
        <v>0.016</v>
      </c>
      <c r="E6" s="6">
        <f>fyk/(1000*gms)</f>
        <v>0.22</v>
      </c>
      <c r="F6" s="1">
        <f>IF((0.85-6*(gmc*D6-0.025))&lt;=0.64,0.64,IF((0.85-6*(gmc*D6-0.025))&lt;=0.85,(0.85-6*(gmc*D6-0.025)),0.85))</f>
        <v>0.85</v>
      </c>
      <c r="G6" s="1">
        <f>dp</f>
        <v>25</v>
      </c>
      <c r="H6" s="1">
        <f>h-2*dp</f>
        <v>200</v>
      </c>
      <c r="I6" s="1">
        <f>nd</f>
        <v>0</v>
      </c>
      <c r="J6" s="1">
        <f>md</f>
        <v>0</v>
      </c>
      <c r="K6" s="5">
        <f>ds</f>
        <v>2</v>
      </c>
      <c r="L6" s="1">
        <f>xst1</f>
        <v>100</v>
      </c>
      <c r="M6" s="1">
        <f>xst2</f>
        <v>-100</v>
      </c>
      <c r="N6" s="1">
        <f>xst3</f>
        <v>0</v>
      </c>
      <c r="O6" s="1">
        <f>xst4</f>
        <v>0</v>
      </c>
      <c r="P6" s="1">
        <f>xst5</f>
        <v>0</v>
      </c>
      <c r="Q6" s="1">
        <f>xst6</f>
        <v>0</v>
      </c>
      <c r="R6" s="14">
        <v>0.024</v>
      </c>
      <c r="S6" s="3">
        <f>lamda</f>
        <v>0</v>
      </c>
      <c r="T6" s="1">
        <f>(rt*b*h)*(1-lamda)/2</f>
        <v>750</v>
      </c>
      <c r="U6" s="1">
        <f>(rt*b*h)*(1-lamda)/2</f>
        <v>750</v>
      </c>
      <c r="V6" s="103">
        <f>IF(ds&lt;3,0,IF(ds=3,(rt*b*h-ast1-ast2),IF(ds=4,((rt*b*h-ast1-ast2)/2),IF(ds=5,((rt*b*h-ast1-ast2)/3),((rt*b*h-ast1-ast2)/4)))))</f>
        <v>0</v>
      </c>
      <c r="W6" s="103">
        <f>IF(ds&lt;4,0,IF(ds=4,((rt*b*h-ast1-ast2)/2),IF(ds=5,((rt*b*h-ast1-ast2)/3),((rt*b*h-ast1-ast2)/4))))</f>
        <v>0</v>
      </c>
      <c r="X6" s="103">
        <f>IF(ds&lt;5,0,IF(ds=5,((rt*b*h-ast1-ast2)/3),((rt*b*h-ast1-ast2)/4)))</f>
        <v>0</v>
      </c>
      <c r="Y6" s="103">
        <f>IF(ds&lt;6,0,((rt*b*h-ast1-ast2)/4))</f>
        <v>0</v>
      </c>
      <c r="Z6" s="103">
        <f>+SUM(T6:Y6)</f>
        <v>1500</v>
      </c>
      <c r="AA6" s="104">
        <f>Z6/(A6*B6)</f>
        <v>0.024</v>
      </c>
      <c r="AB6" s="105">
        <v>0.32373702422145334</v>
      </c>
      <c r="AC6" s="103">
        <f>+SUM(AS6:AY6)-nd</f>
        <v>233.9</v>
      </c>
      <c r="AD6" s="103">
        <f>AB6*B6</f>
        <v>80.93425605536333</v>
      </c>
      <c r="AE6" s="103">
        <f>IF(F6*AD6&lt;=B6,F6*AD6,B6)</f>
        <v>68.79411764705883</v>
      </c>
      <c r="AF6" s="104">
        <f>IF(AB6&lt;=1,0.003,(0.001/AB6)+0.002)</f>
        <v>0.003</v>
      </c>
      <c r="AG6" s="106">
        <f>AF6*(1+((L6-C6)/AD6))</f>
        <v>0.0020733219324497653</v>
      </c>
      <c r="AH6" s="4">
        <f>AF6*(1+((M6-C6)/AD6))</f>
        <v>-0.005340102607952114</v>
      </c>
      <c r="AI6" s="4">
        <f>AF6*(1+((N6-C6)/AD6))</f>
        <v>-0.0016333903377511749</v>
      </c>
      <c r="AJ6" s="4">
        <f>AF6*(1+((O6-C6)/AD6))</f>
        <v>-0.0016333903377511749</v>
      </c>
      <c r="AK6" s="4">
        <f>AF6*(1+((P6-C6)/AD6))</f>
        <v>-0.0016333903377511749</v>
      </c>
      <c r="AL6" s="4">
        <f>AF6*(1+((Q6-C6)/AD6))</f>
        <v>-0.0016333903377511749</v>
      </c>
      <c r="AM6" s="1">
        <f>IF(ABS(AG6*2000)&lt;=E6,AG6*2000,IF(AG6&lt;0,E6*-1,E6))</f>
        <v>0.22</v>
      </c>
      <c r="AN6" s="1">
        <f>IF(ABS(AH6*2000)&lt;=E6,AH6*2000,IF(AH6&lt;0,-1*E6,E6))</f>
        <v>-0.22</v>
      </c>
      <c r="AO6" s="1">
        <f>IF(ABS(AI6*2000)&lt;=E6,AI6*2000,IF(AI6&lt;0,-1*E6,E6))</f>
        <v>-0.22</v>
      </c>
      <c r="AP6" s="1">
        <f>IF(ABS(AJ6*2000)&lt;=E6,AJ6*2000,IF(AJ6&lt;0,-1*E6,E6))</f>
        <v>-0.22</v>
      </c>
      <c r="AQ6" s="1">
        <f>IF(ABS(AK6*2000)&lt;=E6,AK6*2000,IF(AK6&lt;0,E6*-1,E6))</f>
        <v>-0.22</v>
      </c>
      <c r="AR6" s="1">
        <f>IF(ABS(AL6*2000)&lt;=E6,AL6*2000,IF(AL6&lt;0,-1*E6,E6))</f>
        <v>-0.22</v>
      </c>
      <c r="AS6" s="1">
        <f>IF(AB6&gt;=0.027,AM6*T6,(E6*T6)*-1)</f>
        <v>165</v>
      </c>
      <c r="AT6" s="1">
        <f>IF(AB6&gt;=0.027,AN6*U6,(E6*U6)*-1)</f>
        <v>-165</v>
      </c>
      <c r="AU6" s="1">
        <f>IF(AB6&gt;=0.027,AO6*V6,(E6*V6)*-1)</f>
        <v>0</v>
      </c>
      <c r="AV6" s="1">
        <f>IF(AB6&gt;=0.027,AP6*W6,(E6*W6)*-1)</f>
        <v>0</v>
      </c>
      <c r="AW6" s="1">
        <f>IF(AB6&gt;=0.027,AQ6*X6,(E6*X6)*-1)</f>
        <v>0</v>
      </c>
      <c r="AX6" s="1">
        <f>IF(AB6&gt;=0.027,AR6*Y6,(E6*Y6)*-1)</f>
        <v>0</v>
      </c>
      <c r="AY6" s="1">
        <f>IF(AB6&gt;=0.027,0.85*D6*AE6*A6,0)</f>
        <v>233.9</v>
      </c>
      <c r="AZ6" s="1">
        <f>SUM(AS6:AY6)</f>
        <v>233.9</v>
      </c>
      <c r="BA6" s="1">
        <f>+(AY6*(B6*0.5-0.5*AE6)+AS6*L6+AT6*M6+AU6*N6+AV6*O6+AW6*P6+AX6*Q6)/1000</f>
        <v>54.19202794117646</v>
      </c>
      <c r="BB6" s="67"/>
      <c r="BC6" s="67"/>
      <c r="BD6" s="67"/>
      <c r="BE6" s="71"/>
      <c r="BF6" s="71"/>
      <c r="BG6" s="67"/>
      <c r="BH6" s="71"/>
      <c r="BI6" s="71"/>
      <c r="BJ6" s="72"/>
      <c r="BK6" s="67"/>
      <c r="BL6" s="65"/>
      <c r="BM6" s="71"/>
      <c r="BN6" s="71"/>
      <c r="BO6" s="67"/>
      <c r="BP6" s="67"/>
      <c r="BS6" s="67"/>
      <c r="BT6" s="67"/>
      <c r="BW6" s="67"/>
      <c r="BX6" s="67"/>
      <c r="BZ6" s="74"/>
      <c r="CA6" s="77"/>
      <c r="CB6" s="77"/>
      <c r="CC6" s="77"/>
      <c r="CD6" s="77"/>
      <c r="CE6" s="77"/>
      <c r="CF6" s="77"/>
      <c r="CG6" s="77"/>
      <c r="CH6" s="77"/>
      <c r="CI6" s="77"/>
      <c r="CJ6" s="75"/>
      <c r="CK6" s="76"/>
      <c r="CL6" s="76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</row>
    <row r="7" spans="54:105" ht="15.75"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4"/>
      <c r="CA7" s="77"/>
      <c r="CB7" s="77">
        <f aca="true" t="shared" si="0" ref="CB7:CB12">-b/2+dp</f>
        <v>-100</v>
      </c>
      <c r="CC7" s="77">
        <f>xst1</f>
        <v>100</v>
      </c>
      <c r="CD7" s="77">
        <f aca="true" t="shared" si="1" ref="CD7:CD12">-CB7</f>
        <v>100</v>
      </c>
      <c r="CE7" s="77">
        <f>xst1</f>
        <v>100</v>
      </c>
      <c r="CF7" s="77">
        <v>0</v>
      </c>
      <c r="CG7" s="77">
        <f>xst1</f>
        <v>100</v>
      </c>
      <c r="CH7" s="77">
        <v>0</v>
      </c>
      <c r="CI7" s="77">
        <f>-CG7</f>
        <v>-100</v>
      </c>
      <c r="CJ7" s="75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1:105" ht="21.75" thickBot="1">
      <c r="A8" s="19" t="s">
        <v>19</v>
      </c>
      <c r="B8" s="20" t="s">
        <v>70</v>
      </c>
      <c r="C8" s="20" t="s">
        <v>71</v>
      </c>
      <c r="BZ8" s="74"/>
      <c r="CA8" s="77"/>
      <c r="CB8" s="77">
        <f t="shared" si="0"/>
        <v>-100</v>
      </c>
      <c r="CC8" s="77">
        <f>xst2</f>
        <v>-100</v>
      </c>
      <c r="CD8" s="77">
        <f t="shared" si="1"/>
        <v>100</v>
      </c>
      <c r="CE8" s="77">
        <f>xst2</f>
        <v>-100</v>
      </c>
      <c r="CF8" s="77"/>
      <c r="CG8" s="77"/>
      <c r="CH8" s="77"/>
      <c r="CI8" s="77"/>
      <c r="CJ8" s="75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</row>
    <row r="9" spans="1:105" ht="15.75">
      <c r="A9" s="22"/>
      <c r="B9" s="21"/>
      <c r="C9" s="21"/>
      <c r="S9" s="11"/>
      <c r="T9" s="11"/>
      <c r="U9" s="11"/>
      <c r="V9" s="11"/>
      <c r="W9" s="11"/>
      <c r="BZ9" s="74"/>
      <c r="CA9" s="77"/>
      <c r="CB9" s="77">
        <f t="shared" si="0"/>
        <v>-100</v>
      </c>
      <c r="CC9" s="77">
        <f>IF('VERİ GİRİŞİ'!$F$5&gt;=3,'VERİ GİRİŞİ'!K7,$CC$7)</f>
        <v>100</v>
      </c>
      <c r="CD9" s="77">
        <f t="shared" si="1"/>
        <v>100</v>
      </c>
      <c r="CE9" s="77">
        <f>IF('VERİ GİRİŞİ'!$F$5&gt;=3,'VERİ GİRİŞİ'!K7,$CC$7)</f>
        <v>100</v>
      </c>
      <c r="CF9" s="77"/>
      <c r="CG9" s="77"/>
      <c r="CH9" s="77"/>
      <c r="CI9" s="77"/>
      <c r="CJ9" s="75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</row>
    <row r="10" spans="1:105" ht="15.75">
      <c r="A10" s="22">
        <v>0.023</v>
      </c>
      <c r="B10" s="21">
        <v>1000</v>
      </c>
      <c r="C10" s="21">
        <v>1475.0594110294114</v>
      </c>
      <c r="D10" s="22"/>
      <c r="U10" s="11"/>
      <c r="V10" s="11"/>
      <c r="W10" s="11"/>
      <c r="BZ10" s="74"/>
      <c r="CA10" s="77"/>
      <c r="CB10" s="77">
        <f t="shared" si="0"/>
        <v>-100</v>
      </c>
      <c r="CC10" s="77">
        <f>IF('VERİ GİRİŞİ'!$F$5&gt;=4,'VERİ GİRİŞİ'!K8,$CC$7)</f>
        <v>100</v>
      </c>
      <c r="CD10" s="77">
        <f t="shared" si="1"/>
        <v>100</v>
      </c>
      <c r="CE10" s="77">
        <f>IF('VERİ GİRİŞİ'!$F$5&gt;=4,'VERİ GİRİŞİ'!K8,$CC$7)</f>
        <v>100</v>
      </c>
      <c r="CF10" s="77"/>
      <c r="CG10" s="77"/>
      <c r="CH10" s="77"/>
      <c r="CI10" s="77"/>
      <c r="CJ10" s="75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</row>
    <row r="11" spans="1:105" ht="15.75">
      <c r="A11" s="22"/>
      <c r="B11" s="21"/>
      <c r="C11" s="21"/>
      <c r="S11" s="11"/>
      <c r="T11" s="11"/>
      <c r="U11" s="11"/>
      <c r="V11" s="11"/>
      <c r="W11" s="11"/>
      <c r="BZ11" s="74"/>
      <c r="CA11" s="77"/>
      <c r="CB11" s="77">
        <f t="shared" si="0"/>
        <v>-100</v>
      </c>
      <c r="CC11" s="77">
        <f>IF('VERİ GİRİŞİ'!$F$5&gt;=5,'VERİ GİRİŞİ'!K9,$CC$7)</f>
        <v>100</v>
      </c>
      <c r="CD11" s="77">
        <f t="shared" si="1"/>
        <v>100</v>
      </c>
      <c r="CE11" s="77">
        <f>IF('VERİ GİRİŞİ'!$F$5&gt;=5,'VERİ GİRİŞİ'!K9,$CC$7)</f>
        <v>100</v>
      </c>
      <c r="CF11" s="77"/>
      <c r="CG11" s="77"/>
      <c r="CH11" s="77"/>
      <c r="CI11" s="77"/>
      <c r="CJ11" s="75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</row>
    <row r="12" spans="1:105" ht="15.75">
      <c r="A12" s="22"/>
      <c r="B12" s="21"/>
      <c r="C12" s="21"/>
      <c r="S12" s="11"/>
      <c r="T12" s="11"/>
      <c r="U12" s="11"/>
      <c r="V12" s="11"/>
      <c r="W12" s="11"/>
      <c r="BZ12" s="74"/>
      <c r="CA12" s="77"/>
      <c r="CB12" s="77">
        <f t="shared" si="0"/>
        <v>-100</v>
      </c>
      <c r="CC12" s="77">
        <f>IF('VERİ GİRİŞİ'!$F$5&gt;=6,'VERİ GİRİŞİ'!K10,$CC$7)</f>
        <v>100</v>
      </c>
      <c r="CD12" s="77">
        <f t="shared" si="1"/>
        <v>100</v>
      </c>
      <c r="CE12" s="77">
        <f>IF('VERİ GİRİŞİ'!$F$5&gt;=6,'VERİ GİRİŞİ'!K10,$CC$7)</f>
        <v>100</v>
      </c>
      <c r="CF12" s="77"/>
      <c r="CG12" s="77"/>
      <c r="CH12" s="77"/>
      <c r="CI12" s="77"/>
      <c r="CJ12" s="75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</row>
    <row r="13" spans="1:105" ht="15.75">
      <c r="A13" s="22"/>
      <c r="B13" s="21"/>
      <c r="C13" s="21"/>
      <c r="S13" s="11"/>
      <c r="T13" s="11"/>
      <c r="U13" s="11"/>
      <c r="V13" s="11"/>
      <c r="W13" s="11"/>
      <c r="BZ13" s="74"/>
      <c r="CA13" s="77"/>
      <c r="CB13" s="77"/>
      <c r="CC13" s="77"/>
      <c r="CD13" s="77"/>
      <c r="CE13" s="77"/>
      <c r="CF13" s="77"/>
      <c r="CG13" s="77"/>
      <c r="CH13" s="77"/>
      <c r="CI13" s="77"/>
      <c r="CJ13" s="75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</row>
    <row r="14" spans="1:105" ht="15.75">
      <c r="A14" s="22"/>
      <c r="B14" s="21"/>
      <c r="C14" s="21"/>
      <c r="S14" s="11"/>
      <c r="T14" s="11"/>
      <c r="U14" s="11"/>
      <c r="V14" s="11"/>
      <c r="W14" s="11"/>
      <c r="BZ14" s="74"/>
      <c r="CA14" s="77"/>
      <c r="CB14" s="77" t="s">
        <v>91</v>
      </c>
      <c r="CC14" s="77">
        <f>b/2</f>
        <v>125</v>
      </c>
      <c r="CD14" s="77">
        <f>h/2</f>
        <v>125</v>
      </c>
      <c r="CE14" s="77"/>
      <c r="CF14" s="77"/>
      <c r="CG14" s="77"/>
      <c r="CH14" s="77"/>
      <c r="CI14" s="77"/>
      <c r="CJ14" s="75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</row>
    <row r="15" spans="1:105" ht="15.75">
      <c r="A15" s="22"/>
      <c r="B15" s="21"/>
      <c r="C15" s="21"/>
      <c r="BZ15" s="74"/>
      <c r="CA15" s="77"/>
      <c r="CB15" s="77" t="s">
        <v>92</v>
      </c>
      <c r="CC15" s="77">
        <f>b/2</f>
        <v>125</v>
      </c>
      <c r="CD15" s="77">
        <f>-h/2</f>
        <v>-125</v>
      </c>
      <c r="CE15" s="77"/>
      <c r="CF15" s="77"/>
      <c r="CG15" s="77"/>
      <c r="CH15" s="77"/>
      <c r="CI15" s="77"/>
      <c r="CJ15" s="75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</row>
    <row r="16" spans="1:105" ht="15.75">
      <c r="A16" s="22"/>
      <c r="B16" s="21"/>
      <c r="C16" s="21"/>
      <c r="BZ16" s="74"/>
      <c r="CA16" s="77"/>
      <c r="CB16" s="77" t="s">
        <v>93</v>
      </c>
      <c r="CC16" s="77">
        <f>-b/2</f>
        <v>-125</v>
      </c>
      <c r="CD16" s="77">
        <f>-h/2</f>
        <v>-125</v>
      </c>
      <c r="CE16" s="77"/>
      <c r="CF16" s="77"/>
      <c r="CG16" s="77"/>
      <c r="CH16" s="77"/>
      <c r="CI16" s="77"/>
      <c r="CJ16" s="75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</row>
    <row r="17" spans="1:93" ht="15.75">
      <c r="A17" s="22"/>
      <c r="B17" s="21"/>
      <c r="C17" s="21"/>
      <c r="BZ17" s="74"/>
      <c r="CA17" s="77"/>
      <c r="CB17" s="77" t="s">
        <v>94</v>
      </c>
      <c r="CC17" s="77">
        <f>-b/2</f>
        <v>-125</v>
      </c>
      <c r="CD17" s="77">
        <f>h/2</f>
        <v>125</v>
      </c>
      <c r="CE17" s="77"/>
      <c r="CF17" s="77"/>
      <c r="CG17" s="77"/>
      <c r="CH17" s="77"/>
      <c r="CI17" s="77"/>
      <c r="CJ17" s="75"/>
      <c r="CM17" s="74"/>
      <c r="CN17" s="74"/>
      <c r="CO17" s="74"/>
    </row>
    <row r="18" spans="1:93" ht="15.75">
      <c r="A18" s="22"/>
      <c r="B18" s="21"/>
      <c r="C18" s="21"/>
      <c r="BZ18" s="74"/>
      <c r="CA18" s="77"/>
      <c r="CB18" s="77" t="s">
        <v>91</v>
      </c>
      <c r="CC18" s="77">
        <f>b/2</f>
        <v>125</v>
      </c>
      <c r="CD18" s="77">
        <f>h/2</f>
        <v>125</v>
      </c>
      <c r="CE18" s="77"/>
      <c r="CF18" s="77"/>
      <c r="CG18" s="77"/>
      <c r="CH18" s="77"/>
      <c r="CI18" s="77"/>
      <c r="CJ18" s="75"/>
      <c r="CM18" s="74"/>
      <c r="CN18" s="74"/>
      <c r="CO18" s="74"/>
    </row>
    <row r="19" spans="1:93" ht="15.75">
      <c r="A19" s="22"/>
      <c r="B19" s="21"/>
      <c r="C19" s="21"/>
      <c r="BZ19" s="74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M19" s="74"/>
      <c r="CN19" s="74"/>
      <c r="CO19" s="74"/>
    </row>
    <row r="20" spans="1:93" ht="15.75">
      <c r="A20" s="22"/>
      <c r="B20" s="21"/>
      <c r="C20" s="21"/>
      <c r="BZ20" s="74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M20" s="74"/>
      <c r="CN20" s="74"/>
      <c r="CO20" s="74"/>
    </row>
    <row r="21" spans="1:93" ht="15.75">
      <c r="A21" s="22"/>
      <c r="B21" s="21"/>
      <c r="C21" s="21"/>
      <c r="BZ21" s="74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M21" s="74"/>
      <c r="CN21" s="74"/>
      <c r="CO21" s="74"/>
    </row>
    <row r="22" spans="1:93" ht="15.75">
      <c r="A22" s="22"/>
      <c r="B22" s="21"/>
      <c r="C22" s="21"/>
      <c r="BZ22" s="74"/>
      <c r="CM22" s="74"/>
      <c r="CN22" s="74"/>
      <c r="CO22" s="74"/>
    </row>
    <row r="23" spans="1:3" ht="15.75">
      <c r="A23" s="22"/>
      <c r="B23" s="21"/>
      <c r="C23" s="21"/>
    </row>
    <row r="24" spans="1:3" ht="15.75">
      <c r="A24" s="22"/>
      <c r="B24" s="21"/>
      <c r="C24" s="21"/>
    </row>
    <row r="25" spans="1:3" ht="15.75">
      <c r="A25" s="22"/>
      <c r="B25" s="21"/>
      <c r="C25" s="21"/>
    </row>
    <row r="26" spans="1:3" ht="15.75">
      <c r="A26" s="22"/>
      <c r="B26" s="21"/>
      <c r="C26" s="21"/>
    </row>
    <row r="27" spans="1:3" ht="15.75">
      <c r="A27" s="22"/>
      <c r="B27" s="21"/>
      <c r="C27" s="21"/>
    </row>
    <row r="28" spans="1:3" ht="15.75">
      <c r="A28" s="22"/>
      <c r="B28" s="21"/>
      <c r="C28" s="21"/>
    </row>
    <row r="29" spans="1:3" ht="15.75">
      <c r="A29" s="22"/>
      <c r="B29" s="21"/>
      <c r="C29" s="21"/>
    </row>
    <row r="30" spans="1:3" ht="15.75">
      <c r="A30" s="22"/>
      <c r="B30" s="21"/>
      <c r="C30" s="21"/>
    </row>
    <row r="31" spans="1:3" ht="15.75">
      <c r="A31" s="22"/>
      <c r="B31" s="21"/>
      <c r="C31" s="21"/>
    </row>
    <row r="32" spans="1:3" ht="15.75">
      <c r="A32" s="22"/>
      <c r="B32" s="21"/>
      <c r="C32" s="21"/>
    </row>
    <row r="33" spans="1:3" ht="15.75">
      <c r="A33" s="22"/>
      <c r="B33" s="21"/>
      <c r="C33" s="21"/>
    </row>
    <row r="34" spans="1:3" ht="15.75">
      <c r="A34" s="22"/>
      <c r="B34" s="21"/>
      <c r="C34" s="21"/>
    </row>
    <row r="35" spans="1:3" ht="15.75">
      <c r="A35" s="22"/>
      <c r="B35" s="21"/>
      <c r="C35" s="21"/>
    </row>
    <row r="36" spans="1:3" ht="15.75">
      <c r="A36" s="22"/>
      <c r="B36" s="21"/>
      <c r="C36" s="21"/>
    </row>
    <row r="37" spans="1:3" ht="15.75">
      <c r="A37" s="22"/>
      <c r="B37" s="21"/>
      <c r="C37" s="21"/>
    </row>
    <row r="38" spans="1:3" ht="15.75">
      <c r="A38" s="22"/>
      <c r="B38" s="21"/>
      <c r="C38" s="21"/>
    </row>
    <row r="39" spans="1:3" ht="15.75">
      <c r="A39" s="22"/>
      <c r="B39" s="21"/>
      <c r="C39" s="21"/>
    </row>
    <row r="40" spans="1:3" ht="15.75">
      <c r="A40" s="22"/>
      <c r="B40" s="21"/>
      <c r="C40" s="21"/>
    </row>
    <row r="41" spans="1:3" ht="15.75">
      <c r="A41" s="22"/>
      <c r="B41" s="21"/>
      <c r="C41" s="21"/>
    </row>
    <row r="42" spans="1:3" ht="15.75">
      <c r="A42" s="22"/>
      <c r="B42" s="21"/>
      <c r="C42" s="21"/>
    </row>
    <row r="43" spans="1:3" ht="15.75">
      <c r="A43" s="22"/>
      <c r="B43" s="21"/>
      <c r="C43" s="21"/>
    </row>
    <row r="44" spans="1:3" ht="15.75">
      <c r="A44" s="22"/>
      <c r="B44" s="21"/>
      <c r="C44" s="21"/>
    </row>
    <row r="45" spans="1:3" ht="15.75">
      <c r="A45" s="22"/>
      <c r="B45" s="21"/>
      <c r="C45" s="21"/>
    </row>
    <row r="46" spans="1:3" ht="15.75">
      <c r="A46" s="22"/>
      <c r="B46" s="21"/>
      <c r="C46" s="21"/>
    </row>
    <row r="47" spans="1:3" ht="15.75">
      <c r="A47" s="22"/>
      <c r="B47" s="21"/>
      <c r="C47" s="21"/>
    </row>
    <row r="48" spans="1:3" ht="15.75">
      <c r="A48" s="22"/>
      <c r="B48" s="21"/>
      <c r="C48" s="21"/>
    </row>
    <row r="49" spans="1:3" ht="15.75">
      <c r="A49" s="22"/>
      <c r="B49" s="21"/>
      <c r="C49" s="21"/>
    </row>
    <row r="50" spans="1:3" ht="15.75" hidden="1">
      <c r="A50" s="22"/>
      <c r="B50" s="21"/>
      <c r="C50" s="21"/>
    </row>
    <row r="51" ht="15.75"/>
  </sheetData>
  <sheetProtection/>
  <printOptions/>
  <pageMargins left="0.75" right="0.75" top="1" bottom="1" header="0.5" footer="0.5"/>
  <pageSetup fitToHeight="1" fitToWidth="1" horizontalDpi="300" verticalDpi="3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ODTÜ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Dikdörgen Kolon Tasarımı</dc:title>
  <dc:subject>Betonarme Tasarım</dc:subject>
  <dc:creator>Uğur Ersoy - Güney Özcebe</dc:creator>
  <cp:keywords>Betonarme, dikdörtgen Kolon, tasarım, TS500-2000, 1998 TDY</cp:keywords>
  <dc:description/>
  <cp:lastModifiedBy>31750845092</cp:lastModifiedBy>
  <cp:lastPrinted>1991-02-19T16:55:28Z</cp:lastPrinted>
  <dcterms:created xsi:type="dcterms:W3CDTF">1997-11-22T11:24:21Z</dcterms:created>
  <dcterms:modified xsi:type="dcterms:W3CDTF">2014-04-08T07:00:14Z</dcterms:modified>
  <cp:category>Kesit Tasarımı</cp:category>
  <cp:version/>
  <cp:contentType/>
  <cp:contentStatus/>
</cp:coreProperties>
</file>