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515" windowHeight="5895" activeTab="1"/>
  </bookViews>
  <sheets>
    <sheet name="KOLON SAYISI HESPLAMA" sheetId="1" r:id="rId1"/>
    <sheet name="GÜÇLENDİRME İÇİN KONTROL FORMÜL" sheetId="2" r:id="rId2"/>
  </sheets>
  <definedNames/>
  <calcPr fullCalcOnLoad="1"/>
</workbook>
</file>

<file path=xl/sharedStrings.xml><?xml version="1.0" encoding="utf-8"?>
<sst xmlns="http://schemas.openxmlformats.org/spreadsheetml/2006/main" count="198" uniqueCount="100">
  <si>
    <t>KOLON SAYISI FORMÜLÜ</t>
  </si>
  <si>
    <t>Kolon Sayısı</t>
  </si>
  <si>
    <t>NORMAL KAT ALANI</t>
  </si>
  <si>
    <t>=</t>
  </si>
  <si>
    <t>AÇIKLAMA</t>
  </si>
  <si>
    <t>SONUÇ AÇIKLAMALARI</t>
  </si>
  <si>
    <r>
      <t>K</t>
    </r>
    <r>
      <rPr>
        <b/>
        <sz val="8"/>
        <color indexed="12"/>
        <rFont val="Arial"/>
        <family val="2"/>
      </rPr>
      <t>max</t>
    </r>
  </si>
  <si>
    <t>DEĞERLER</t>
  </si>
  <si>
    <t>GERİ</t>
  </si>
  <si>
    <t>DİĞER SAYFA İÇİN TIKLAYINIZ</t>
  </si>
  <si>
    <t>MEVCUT BETON  GERİLMESİ (BS20 için 20)</t>
  </si>
  <si>
    <t>NOT : Standart perde boyutları 0.25 * 1.75 /  0.3 * 2.10 / 0.35 * 2.45</t>
  </si>
  <si>
    <t>NOT : Standart kolon boyutları N.K.A = 150 m² için 0.3 * 0.6</t>
  </si>
  <si>
    <t>NOT : Standart kolon boyutları N.K.A = 300 m² için 0.4 * 0.6</t>
  </si>
  <si>
    <t>NOT : Standart kolon boyutları N.K.A = &gt;300 m² için 0.5 * 0.5</t>
  </si>
  <si>
    <t>NOT :  Toplam inşaat alanı  3500m² den  veya normal kat alanı 500 m² den büyük ise ise perdeleme yapılması önerilir.</t>
  </si>
  <si>
    <t>TAM İVME DEĞERİ ( 0.3,0.4,0.5,0.6 gibi )</t>
  </si>
  <si>
    <t>Z</t>
  </si>
  <si>
    <t>GÜVENİLİRLİK ORANI ( % )</t>
  </si>
  <si>
    <t>PERDE SAYISI FORMÜLÜ</t>
  </si>
  <si>
    <t>F</t>
  </si>
  <si>
    <t>Perde Sayısı</t>
  </si>
  <si>
    <t xml:space="preserve"> KOLON GÜÇLENDİRME</t>
  </si>
  <si>
    <t>PERDE GÜÇLENDİRME</t>
  </si>
  <si>
    <t>eksantrisite(ağ merk-rijit merk) m</t>
  </si>
  <si>
    <t>eksantrisite(ağ merk-rijit merk)  m</t>
  </si>
  <si>
    <t xml:space="preserve">KAT ADEDİ </t>
  </si>
  <si>
    <t>Not:G GÜVENİRLİK ORANI,SAĞLAM BİNADA 1 VE 1 DEN BÜYÜKTÜR.</t>
  </si>
  <si>
    <t>Not:F EĞER - İŞARETLİ İSE BİNA  SAĞLAM,+ İŞARET  HASAR ORANI(%)</t>
  </si>
  <si>
    <t>KOLONLU SİSTEM</t>
  </si>
  <si>
    <t>PERDELİ SİSTEM</t>
  </si>
  <si>
    <t>VE</t>
  </si>
  <si>
    <t>İlave Kolon Uzun Boyutu(cm)</t>
  </si>
  <si>
    <t>İlave Kolon Kısa Boyutu(cm)</t>
  </si>
  <si>
    <t>PERDENİN UZUN BOYUTU(cm)</t>
  </si>
  <si>
    <t>PERDENİN KISA BOYUTU(25,30 cm GİBİ)</t>
  </si>
  <si>
    <t>Zemin Sınıfı-Spektrum
Karakteristik Periyotları
Z..-TA(Sn)-TB(Sn)</t>
  </si>
  <si>
    <t>Zemin Grubu ve Grubların Yapısı</t>
  </si>
  <si>
    <t>A Grubu zeminler
a1-Masif volkanik-ayrışmamış sağlam 
metamorfik kayaçlar,sert çimentolu tortul 
kayaçlar,
a2-Çok sıkı kum,çakıl
a3-Sert kil ve siltli kil
h&lt;=15 m olan B Grubu zeminler
b1-Tüf ve aglomera gibi gevşek volkanik kayaçlar
süreksizlik düzlemleri bulunan ayrışmamış çimentolu tortul kayaçlar
b2-Sıkı kum,çakıl
b3-Çok katı kil ve siltli kil</t>
  </si>
  <si>
    <t xml:space="preserve">Z 2----0,15/0,40
</t>
  </si>
  <si>
    <t>h&gt;15 m olan B Grubu zeminler
b1-Tüf ve aglomera gibi gevşek volkanik kayaçlar
süreksizlik düzlemleri bulunan ayrışmamış çimentolu tortul kayaçlar
b2-Sıkı kum,çakıl
b3-Çok katı kil ve siltli kil
h&lt;=15 m olan C grubu zeminler
c1-Yumuşak süreksizlik düzlemleri bulunan çok ayrışmamış metamorfik kayaçlar ve çimentolu tortul kayaçlar
c2-Orta sıkı kum,çakıl
c3-Katı kil ve siltli kil</t>
  </si>
  <si>
    <t>15 m&lt; h1&lt;50 m olan C Grubu zeminler
c1-Yumuşak süreksizlik düzlemleri bulunan çok ayrışmamış metamorfik kayaçlar ve çimentolu tortul kayaçlar
c2-Orta sıkı kum,çakıl
c3-Katı kil ve siltli kil
h1&lt;=10 m olan D Grubu zeminler
d1-Yer altı su seviyesinin yüksek olduğu yumuşak,kalın alüvyon tabakaları
d2-Gevşek kum
d3-Yumuşak kil,siltli kil</t>
  </si>
  <si>
    <t xml:space="preserve">Z 3----0,15 / 0,60
</t>
  </si>
  <si>
    <t xml:space="preserve">Z 1----0,10 / 0,30
</t>
  </si>
  <si>
    <t>h1&gt;50 m ola C Grubu zeminler
c1-Yumuşak süreksizlik düzlemleri bulunan çok ayrışmamış metamorfik kayaçlar ve çimentolu tortul kayaçlar
c2-Orta sıkı kum,çakıl
c3-Katı kil ve siltli kil
h1&gt;10 m olan D Grubu zeminler
d1-Yer altı su seviyesinin yüksek olduğu yumuşak,kalın alüvyon tabakaları
d2-Gevşek kum
d3-Yumuşak kil,siltli kil</t>
  </si>
  <si>
    <t xml:space="preserve">Z 4----0,20 / 0,90
</t>
  </si>
  <si>
    <t>Zemin Sınıfı-Spektrum
Karakteristik Periyotları
Z..-TB(Sn)</t>
  </si>
  <si>
    <t>Z 4---- 0,90</t>
  </si>
  <si>
    <t>Z 3---- 0,60</t>
  </si>
  <si>
    <t>Z 2----.0,40</t>
  </si>
  <si>
    <t>Z 1----.0,30</t>
  </si>
  <si>
    <t>Sert kil,çok sıkı kum-çakıl ……………..A Grup
Çok katı kil,sıkı kum,çakıl h1(&lt;=15 m)..B Grup</t>
  </si>
  <si>
    <t>Katı  kil-Orta sıkı kum,çakıl…h1(15,50m)..C Grup
Yumuşak kil-gevşek kum……h1(&lt;=10 m) D Grup</t>
  </si>
  <si>
    <t>Katı  kil-Orta sıkı kum,çakıl…h1(&gt;50 m) C Grup
Yumuşak kil-gevşek kum……h1(&gt;10 m) D Grup</t>
  </si>
  <si>
    <t>Çok katı kil,sıkı kum,çakıl      h1(&gt;15 m).B Grup
Katı  kil-Orta sıkı kum,çakıl h1(&lt;=15 m).C Grup</t>
  </si>
  <si>
    <t>ZEMİN SINIFI-KARAKTERİSTİK PERYOT İÇİN
PRATİK TABLO-2</t>
  </si>
  <si>
    <t>Kat Yüksekliği-(m)( h)</t>
  </si>
  <si>
    <t>Kat Adedi- (N)</t>
  </si>
  <si>
    <t>Normal Kat Alanı(m2)-(NKA)</t>
  </si>
  <si>
    <t xml:space="preserve">Beton Emniyet Gerilmesi-(Ge) </t>
  </si>
  <si>
    <t>Kolon Kısa Boyutu- ( a-)( cm )</t>
  </si>
  <si>
    <t>Kolon Uzun Boyutu-( b )  (cm )</t>
  </si>
  <si>
    <t>Tam İvme Değeri (0.3 , 0.6 gibi)</t>
  </si>
  <si>
    <t>Eksantri.(ağ.mer-rijit merk)( m)-( c )</t>
  </si>
  <si>
    <t xml:space="preserve">1 Kolondaki
 16 lık
Demir Sayısı </t>
  </si>
  <si>
    <t>GEREKLİ KOLON  SAYISI 
KS</t>
  </si>
  <si>
    <t>GEREKLİ  PERDE SAYISI
KS</t>
  </si>
  <si>
    <t>GİRİŞ BİLGİLERİ</t>
  </si>
  <si>
    <t>Mevcut Bina 
Peryodu
T(Sn)</t>
  </si>
  <si>
    <t>Güçlendirilmiş Bina Peryodu-1
T(Sn)</t>
  </si>
  <si>
    <t>Güçlendirme Proje Beton
 Emniyet Gerilmesi(BS25,BS30)</t>
  </si>
  <si>
    <t>İlave Perde Kısa Boyutu(cm)-(a1)</t>
  </si>
  <si>
    <t>İlave Perde Uzun Boyutu(cm)-(b1)</t>
  </si>
  <si>
    <t>Manto Et Kalınlığı 
(Mevcut Perdelerı İçin) (cm)-MEK-2</t>
  </si>
  <si>
    <t>Manto Et Kalınlığı-1
(Mevcut Kolonları İçin) (cm)-MEK-1</t>
  </si>
  <si>
    <t>İLAVE KOLON SAYISI--İKS-1</t>
  </si>
  <si>
    <t>YORUM</t>
  </si>
  <si>
    <t>İLAVE PERDE SAYISI-İKS2</t>
  </si>
  <si>
    <t>Proje Dışı
Mantolama
Kalınlığı-2
MEK-3-(cm)</t>
  </si>
  <si>
    <t>Proje Dışı
Güçlendirilmiş Bina Peryodu-3
T(Sn)</t>
  </si>
  <si>
    <t>TABLO-1 KOLONLU SİSTEM</t>
  </si>
  <si>
    <t>TABLO-2  PERDELİ SİSTEM</t>
  </si>
  <si>
    <t>ZEMİN SINIFI-KARAKTERİSTİK PERYOT İÇİN
PRATİK TABLO-3</t>
  </si>
  <si>
    <t>Katı  kil-Orta sıkı kum,çakıl h1(&lt;=15 m).C Grup</t>
  </si>
  <si>
    <t xml:space="preserve">
Mevcut Bina Peryodu/
Zemin Peryodu Oranı-TB/T</t>
  </si>
  <si>
    <t xml:space="preserve">
Mevcut Bina Peryodu/Zemin Peryodu
Oranı-TB/T</t>
  </si>
  <si>
    <t xml:space="preserve">
Güçlendirilmiş Bina Peryodu-1/Zemin Peryodu  Oranı
TB/T</t>
  </si>
  <si>
    <t>Güçlendirilmiş Bina Peryodu-3/Zemin Peryodu Oranı
T/TB</t>
  </si>
  <si>
    <t>1-MEVCUT  BİNA DA REZONANS DURUM KONTROLÜ</t>
  </si>
  <si>
    <t>2-GÜÇLENDİRİLMİŞ BİNA DA REZONANS DURUM KONTROLÜ</t>
  </si>
  <si>
    <t>3-PROJE DIŞI GÜÇLENDİRME İÇİN BİNA DA REZONANS DURUM KONTROLÜ</t>
  </si>
  <si>
    <t>Seçilen Zemin Durumu ve Sınıfı</t>
  </si>
  <si>
    <t>KONTROL AMACIYLA;STATİK PROJELERİNDEN YOLA ÇIKILARAK ÜRETİLEN ÖNGÖRÜ YAPMAK İÇİN- AMPRİK-YAKLAŞIK 
GÜVENİRLİK-GÜÇLENDİRME HESABI
Not:Bu hesap mimariye hazırlık amacıyla sadece öngörü yani fikir vermek için üretilmiştir.Kesin hesap,Statik hesaptır.</t>
  </si>
  <si>
    <t xml:space="preserve"> TASARIM İÇİN STATİK PROJELERİNDEN YOLA ÇIKILARAK ÜRETİLEN  FİKİR VERİCİ AMPİRİK-YAKLAŞIK
 KOLON-PERDE SAYISI HESABI
Not:Bu hesap mimariye hazırlık-öngörü yapmak için-fikir vermek amacıyla üretilmiştir.Kesin hesap,Statik hesaptır.</t>
  </si>
  <si>
    <t>Seçilen
Zemin Peryodu
TB(Sn)</t>
  </si>
  <si>
    <t>Seçilen 
Zemin Peryodu
TB(Sn)</t>
  </si>
  <si>
    <t>Seçilen
Zemin
Peryodu
TB(Sn)</t>
  </si>
  <si>
    <t>Seçilen 
Zemin
Peryodu
TB(Sn)</t>
  </si>
  <si>
    <t>Not:Rezonans aralığıBina Peryodu/Zemin peryodu oranı için  0,88&lt;=TB/T&lt;=1,1 aralığı
olarak seçilmiştir.</t>
  </si>
  <si>
    <t>Not:Rezonans aralığıBina Peryodu/Zemin peryodu oranı için  0,88&lt;=TB/T&lt;=1,1 aralığı olarak seçilmiştir.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</si>
</sst>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"/>
    <numFmt numFmtId="174" formatCode="#.##0.00"/>
    <numFmt numFmtId="175" formatCode="0.00_ ;\-0.00\ "/>
    <numFmt numFmtId="176" formatCode="0.0_ ;\-0.0\ "/>
    <numFmt numFmtId="177" formatCode="0.0000_ ;\-0.0000\ "/>
    <numFmt numFmtId="178" formatCode="0.0000"/>
    <numFmt numFmtId="179" formatCode="0.0000000"/>
    <numFmt numFmtId="180" formatCode="0.00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CountryBlueprint"/>
      <family val="0"/>
    </font>
    <font>
      <b/>
      <sz val="10"/>
      <color indexed="12"/>
      <name val="ItalicT"/>
      <family val="0"/>
    </font>
    <font>
      <u val="single"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18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>
      <alignment/>
    </xf>
    <xf numFmtId="0" fontId="6" fillId="3" borderId="5" xfId="0" applyFont="1" applyFill="1" applyBorder="1" applyAlignment="1" applyProtection="1">
      <alignment horizontal="center" vertical="center"/>
      <protection hidden="1"/>
    </xf>
    <xf numFmtId="2" fontId="5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178" fontId="17" fillId="4" borderId="7" xfId="0" applyNumberFormat="1" applyFont="1" applyFill="1" applyBorder="1" applyAlignment="1" applyProtection="1">
      <alignment/>
      <protection hidden="1"/>
    </xf>
    <xf numFmtId="0" fontId="1" fillId="5" borderId="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6" borderId="5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1" fontId="20" fillId="4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0" fontId="17" fillId="5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5" fillId="5" borderId="5" xfId="0" applyNumberFormat="1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2" fontId="5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" fontId="0" fillId="7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2" fontId="0" fillId="7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177" fontId="1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/>
    </xf>
    <xf numFmtId="1" fontId="17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>
      <alignment/>
    </xf>
    <xf numFmtId="0" fontId="0" fillId="0" borderId="12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16" fillId="0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8" borderId="1" xfId="0" applyFont="1" applyFill="1" applyBorder="1" applyAlignment="1" applyProtection="1">
      <alignment horizontal="center"/>
      <protection hidden="1"/>
    </xf>
    <xf numFmtId="1" fontId="18" fillId="8" borderId="1" xfId="0" applyNumberFormat="1" applyFont="1" applyFill="1" applyBorder="1" applyAlignment="1" applyProtection="1">
      <alignment horizontal="center"/>
      <protection hidden="1"/>
    </xf>
    <xf numFmtId="2" fontId="18" fillId="8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8" borderId="1" xfId="0" applyFont="1" applyFill="1" applyBorder="1" applyAlignment="1" applyProtection="1">
      <alignment horizontal="center"/>
      <protection hidden="1"/>
    </xf>
    <xf numFmtId="1" fontId="1" fillId="8" borderId="1" xfId="0" applyNumberFormat="1" applyFont="1" applyFill="1" applyBorder="1" applyAlignment="1" applyProtection="1">
      <alignment horizontal="center"/>
      <protection hidden="1"/>
    </xf>
    <xf numFmtId="2" fontId="1" fillId="8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16" fillId="8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2" fontId="26" fillId="4" borderId="1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 applyProtection="1">
      <alignment horizontal="center"/>
      <protection hidden="1"/>
    </xf>
    <xf numFmtId="2" fontId="25" fillId="10" borderId="8" xfId="0" applyNumberFormat="1" applyFont="1" applyFill="1" applyBorder="1" applyAlignment="1">
      <alignment horizontal="left" vertical="center"/>
    </xf>
    <xf numFmtId="0" fontId="1" fillId="10" borderId="1" xfId="0" applyFont="1" applyFill="1" applyBorder="1" applyAlignment="1" applyProtection="1">
      <alignment/>
      <protection hidden="1"/>
    </xf>
    <xf numFmtId="0" fontId="1" fillId="10" borderId="1" xfId="0" applyFont="1" applyFill="1" applyBorder="1" applyAlignment="1">
      <alignment/>
    </xf>
    <xf numFmtId="2" fontId="25" fillId="11" borderId="1" xfId="0" applyNumberFormat="1" applyFont="1" applyFill="1" applyBorder="1" applyAlignment="1">
      <alignment horizontal="left" vertical="center"/>
    </xf>
    <xf numFmtId="0" fontId="1" fillId="11" borderId="1" xfId="0" applyFont="1" applyFill="1" applyBorder="1" applyAlignment="1" applyProtection="1">
      <alignment/>
      <protection hidden="1"/>
    </xf>
    <xf numFmtId="0" fontId="1" fillId="11" borderId="1" xfId="0" applyFon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14" fillId="0" borderId="13" xfId="18" applyFont="1" applyFill="1" applyBorder="1" applyAlignment="1">
      <alignment horizontal="center"/>
    </xf>
    <xf numFmtId="0" fontId="14" fillId="0" borderId="10" xfId="18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1" fontId="17" fillId="6" borderId="5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20" fillId="4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14" fillId="6" borderId="6" xfId="18" applyFont="1" applyFill="1" applyBorder="1" applyAlignment="1">
      <alignment horizontal="center"/>
    </xf>
    <xf numFmtId="1" fontId="22" fillId="11" borderId="5" xfId="0" applyNumberFormat="1" applyFont="1" applyFill="1" applyBorder="1" applyAlignment="1" applyProtection="1">
      <alignment horizontal="center"/>
      <protection hidden="1"/>
    </xf>
    <xf numFmtId="1" fontId="22" fillId="11" borderId="8" xfId="0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2" borderId="5" xfId="18" applyFont="1" applyFill="1" applyBorder="1" applyAlignment="1">
      <alignment horizontal="center"/>
    </xf>
    <xf numFmtId="0" fontId="15" fillId="2" borderId="8" xfId="18" applyFont="1" applyFill="1" applyBorder="1" applyAlignment="1" quotePrefix="1">
      <alignment horizontal="center"/>
    </xf>
    <xf numFmtId="0" fontId="3" fillId="6" borderId="1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wrapText="1"/>
    </xf>
    <xf numFmtId="1" fontId="0" fillId="7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6" fillId="10" borderId="3" xfId="0" applyFont="1" applyFill="1" applyBorder="1" applyAlignment="1">
      <alignment horizontal="center" wrapText="1"/>
    </xf>
    <xf numFmtId="0" fontId="16" fillId="10" borderId="2" xfId="0" applyFont="1" applyFill="1" applyBorder="1" applyAlignment="1">
      <alignment horizontal="center"/>
    </xf>
    <xf numFmtId="0" fontId="16" fillId="10" borderId="7" xfId="0" applyFont="1" applyFill="1" applyBorder="1" applyAlignment="1">
      <alignment horizontal="center"/>
    </xf>
    <xf numFmtId="0" fontId="17" fillId="5" borderId="1" xfId="0" applyFont="1" applyFill="1" applyBorder="1" applyAlignment="1">
      <alignment/>
    </xf>
    <xf numFmtId="0" fontId="17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4" fillId="6" borderId="14" xfId="18" applyFont="1" applyFill="1" applyBorder="1" applyAlignment="1">
      <alignment horizontal="center"/>
    </xf>
    <xf numFmtId="0" fontId="14" fillId="6" borderId="13" xfId="18" applyFont="1" applyFill="1" applyBorder="1" applyAlignment="1">
      <alignment horizontal="center"/>
    </xf>
    <xf numFmtId="0" fontId="14" fillId="6" borderId="15" xfId="18" applyFont="1" applyFill="1" applyBorder="1" applyAlignment="1">
      <alignment horizontal="center"/>
    </xf>
    <xf numFmtId="0" fontId="14" fillId="6" borderId="0" xfId="18" applyFont="1" applyFill="1" applyBorder="1" applyAlignment="1">
      <alignment horizontal="center"/>
    </xf>
    <xf numFmtId="0" fontId="14" fillId="6" borderId="10" xfId="18" applyFont="1" applyFill="1" applyBorder="1" applyAlignment="1">
      <alignment horizontal="center"/>
    </xf>
    <xf numFmtId="0" fontId="14" fillId="6" borderId="11" xfId="18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0" borderId="3" xfId="0" applyFont="1" applyFill="1" applyBorder="1" applyAlignment="1">
      <alignment horizontal="center" wrapText="1"/>
    </xf>
    <xf numFmtId="0" fontId="0" fillId="10" borderId="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16" fillId="5" borderId="3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4" borderId="5" xfId="0" applyFont="1" applyFill="1" applyBorder="1" applyAlignment="1" applyProtection="1">
      <alignment horizontal="center" vertical="center"/>
      <protection/>
    </xf>
    <xf numFmtId="0" fontId="1" fillId="4" borderId="8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16" fillId="7" borderId="1" xfId="0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2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/>
    </xf>
    <xf numFmtId="0" fontId="2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23" fillId="10" borderId="1" xfId="18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3" fillId="11" borderId="1" xfId="18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17" fillId="11" borderId="5" xfId="0" applyNumberFormat="1" applyFont="1" applyFill="1" applyBorder="1" applyAlignment="1" applyProtection="1">
      <alignment horizontal="center"/>
      <protection hidden="1"/>
    </xf>
    <xf numFmtId="1" fontId="17" fillId="11" borderId="8" xfId="0" applyNumberFormat="1" applyFont="1" applyFill="1" applyBorder="1" applyAlignment="1" applyProtection="1">
      <alignment horizontal="center"/>
      <protection hidden="1"/>
    </xf>
    <xf numFmtId="0" fontId="16" fillId="3" borderId="5" xfId="0" applyFont="1" applyFill="1" applyBorder="1" applyAlignment="1" applyProtection="1">
      <alignment/>
      <protection hidden="1"/>
    </xf>
    <xf numFmtId="0" fontId="16" fillId="3" borderId="8" xfId="0" applyFont="1" applyFill="1" applyBorder="1" applyAlignment="1" applyProtection="1">
      <alignment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/>
      <protection hidden="1"/>
    </xf>
    <xf numFmtId="0" fontId="9" fillId="5" borderId="8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2" fontId="1" fillId="5" borderId="1" xfId="0" applyNumberFormat="1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2:M54"/>
  <sheetViews>
    <sheetView workbookViewId="0" topLeftCell="A17">
      <selection activeCell="B26" sqref="B26:D26"/>
    </sheetView>
  </sheetViews>
  <sheetFormatPr defaultColWidth="9.140625" defaultRowHeight="12.75"/>
  <cols>
    <col min="1" max="1" width="13.140625" style="0" customWidth="1"/>
    <col min="2" max="2" width="42.28125" style="0" customWidth="1"/>
    <col min="3" max="3" width="17.8515625" style="0" customWidth="1"/>
    <col min="4" max="4" width="18.8515625" style="0" customWidth="1"/>
    <col min="5" max="5" width="9.140625" style="0" hidden="1" customWidth="1"/>
    <col min="6" max="6" width="13.57421875" style="0" customWidth="1"/>
    <col min="7" max="7" width="43.57421875" style="0" customWidth="1"/>
    <col min="8" max="8" width="12.28125" style="0" customWidth="1"/>
    <col min="9" max="9" width="19.28125" style="0" customWidth="1"/>
  </cols>
  <sheetData>
    <row r="2" spans="1:7" ht="56.25" customHeight="1">
      <c r="A2" s="171" t="s">
        <v>93</v>
      </c>
      <c r="B2" s="172"/>
      <c r="C2" s="172"/>
      <c r="D2" s="172"/>
      <c r="E2" s="172"/>
      <c r="F2" s="172"/>
      <c r="G2" s="173"/>
    </row>
    <row r="4" spans="2:7" ht="18">
      <c r="B4" s="175" t="s">
        <v>29</v>
      </c>
      <c r="C4" s="176"/>
      <c r="D4" s="170"/>
      <c r="G4" s="34" t="s">
        <v>30</v>
      </c>
    </row>
    <row r="7" spans="2:7" ht="18">
      <c r="B7" s="174" t="s">
        <v>0</v>
      </c>
      <c r="C7" s="174"/>
      <c r="D7" s="174"/>
      <c r="G7" s="34" t="s">
        <v>19</v>
      </c>
    </row>
    <row r="8" spans="1:13" ht="25.5" customHeight="1">
      <c r="A8" s="65"/>
      <c r="B8" s="167" t="s">
        <v>4</v>
      </c>
      <c r="C8" s="167"/>
      <c r="D8" s="62" t="s">
        <v>7</v>
      </c>
      <c r="E8" s="1"/>
      <c r="F8" s="69"/>
      <c r="G8" s="162" t="s">
        <v>4</v>
      </c>
      <c r="H8" s="163"/>
      <c r="I8" s="29" t="s">
        <v>7</v>
      </c>
      <c r="J8" s="14"/>
      <c r="K8" s="14"/>
      <c r="L8" s="14"/>
      <c r="M8" s="14"/>
    </row>
    <row r="9" spans="1:13" ht="18.75" customHeight="1">
      <c r="A9" s="65"/>
      <c r="B9" s="63" t="s">
        <v>56</v>
      </c>
      <c r="C9" s="64"/>
      <c r="D9" s="64">
        <v>3</v>
      </c>
      <c r="E9" s="1"/>
      <c r="F9" s="69"/>
      <c r="G9" s="63" t="s">
        <v>56</v>
      </c>
      <c r="H9" s="56"/>
      <c r="I9" s="56">
        <v>3</v>
      </c>
      <c r="J9" s="14"/>
      <c r="K9" s="14"/>
      <c r="L9" s="14"/>
      <c r="M9" s="14"/>
    </row>
    <row r="10" spans="1:13" ht="12.75">
      <c r="A10" s="66"/>
      <c r="B10" s="35" t="s">
        <v>63</v>
      </c>
      <c r="C10" s="17"/>
      <c r="D10" s="57">
        <v>0</v>
      </c>
      <c r="E10" s="1"/>
      <c r="F10" s="70"/>
      <c r="G10" s="35" t="s">
        <v>63</v>
      </c>
      <c r="H10" s="17"/>
      <c r="I10" s="76">
        <v>0</v>
      </c>
      <c r="J10" s="14"/>
      <c r="K10" s="14"/>
      <c r="L10" s="14"/>
      <c r="M10" s="14"/>
    </row>
    <row r="11" spans="1:13" ht="12.75">
      <c r="A11" s="66"/>
      <c r="B11" s="35" t="s">
        <v>57</v>
      </c>
      <c r="C11" s="17" t="s">
        <v>3</v>
      </c>
      <c r="D11" s="57">
        <v>5</v>
      </c>
      <c r="E11" s="1"/>
      <c r="F11" s="70"/>
      <c r="G11" s="35" t="s">
        <v>57</v>
      </c>
      <c r="H11" s="26" t="s">
        <v>3</v>
      </c>
      <c r="I11" s="58">
        <v>14</v>
      </c>
      <c r="J11" s="14"/>
      <c r="K11" s="14"/>
      <c r="L11" s="14"/>
      <c r="M11" s="14"/>
    </row>
    <row r="12" spans="1:13" ht="12.75">
      <c r="A12" s="66"/>
      <c r="B12" s="35" t="s">
        <v>58</v>
      </c>
      <c r="C12" s="17" t="s">
        <v>3</v>
      </c>
      <c r="D12" s="57">
        <v>175</v>
      </c>
      <c r="E12" s="1"/>
      <c r="F12" s="70"/>
      <c r="G12" s="35" t="s">
        <v>58</v>
      </c>
      <c r="H12" s="17" t="s">
        <v>3</v>
      </c>
      <c r="I12" s="57">
        <v>530</v>
      </c>
      <c r="J12" s="14"/>
      <c r="K12" s="14"/>
      <c r="L12" s="14"/>
      <c r="M12" s="14"/>
    </row>
    <row r="13" spans="1:13" ht="12.75">
      <c r="A13" s="66"/>
      <c r="B13" s="35" t="s">
        <v>59</v>
      </c>
      <c r="C13" s="17" t="s">
        <v>3</v>
      </c>
      <c r="D13" s="57">
        <v>25</v>
      </c>
      <c r="E13" s="1"/>
      <c r="F13" s="70"/>
      <c r="G13" s="35" t="s">
        <v>59</v>
      </c>
      <c r="H13" s="17" t="s">
        <v>3</v>
      </c>
      <c r="I13" s="57">
        <v>20</v>
      </c>
      <c r="J13" s="14"/>
      <c r="K13" s="14"/>
      <c r="L13" s="14"/>
      <c r="M13" s="14"/>
    </row>
    <row r="14" spans="1:13" ht="12.75">
      <c r="A14" s="66"/>
      <c r="B14" s="35" t="s">
        <v>60</v>
      </c>
      <c r="C14" s="17" t="s">
        <v>3</v>
      </c>
      <c r="D14" s="57">
        <v>60</v>
      </c>
      <c r="E14" s="1"/>
      <c r="F14" s="70"/>
      <c r="G14" s="35" t="s">
        <v>60</v>
      </c>
      <c r="H14" s="17" t="s">
        <v>3</v>
      </c>
      <c r="I14" s="57">
        <v>25</v>
      </c>
      <c r="J14" s="14"/>
      <c r="K14" s="14"/>
      <c r="L14" s="14"/>
      <c r="M14" s="14"/>
    </row>
    <row r="15" spans="1:13" ht="12.75">
      <c r="A15" s="66"/>
      <c r="B15" s="35" t="s">
        <v>61</v>
      </c>
      <c r="C15" s="17" t="s">
        <v>3</v>
      </c>
      <c r="D15" s="57">
        <v>30</v>
      </c>
      <c r="E15" s="1"/>
      <c r="F15" s="70"/>
      <c r="G15" s="35" t="s">
        <v>61</v>
      </c>
      <c r="H15" s="27" t="s">
        <v>3</v>
      </c>
      <c r="I15" s="59">
        <v>175</v>
      </c>
      <c r="J15" s="14"/>
      <c r="K15" s="14"/>
      <c r="L15" s="14"/>
      <c r="M15" s="14"/>
    </row>
    <row r="16" spans="1:13" ht="12.75">
      <c r="A16" s="66"/>
      <c r="B16" s="35" t="s">
        <v>62</v>
      </c>
      <c r="C16" s="17" t="s">
        <v>3</v>
      </c>
      <c r="D16" s="60">
        <v>0.6</v>
      </c>
      <c r="E16" s="1"/>
      <c r="F16" s="70"/>
      <c r="G16" s="35" t="s">
        <v>62</v>
      </c>
      <c r="H16" s="28" t="s">
        <v>3</v>
      </c>
      <c r="I16" s="60">
        <v>0.4</v>
      </c>
      <c r="J16" s="14"/>
      <c r="K16" s="14"/>
      <c r="L16" s="14"/>
      <c r="M16" s="14"/>
    </row>
    <row r="17" spans="1:13" ht="12.75">
      <c r="A17" s="39"/>
      <c r="B17" s="8"/>
      <c r="C17" s="9"/>
      <c r="D17" s="61" t="str">
        <f>IF(D16=0.4,"1",IF(D16=0.3,"0,89 ",IF(D16=0.5,"1,10 ",IF(D16=0.6,"1,22 "))))</f>
        <v>1,22 </v>
      </c>
      <c r="E17" s="6"/>
      <c r="F17" s="39"/>
      <c r="G17" s="4"/>
      <c r="H17" s="9"/>
      <c r="I17" s="61" t="str">
        <f>IF(I16=0.4,"1",IF(I16=0.3,"0,89 ",IF(I16=0.5,"1,10 ",IF(I16=0.6,"1,22 "))))</f>
        <v>1</v>
      </c>
      <c r="J17" s="14"/>
      <c r="K17" s="14"/>
      <c r="L17" s="14"/>
      <c r="M17" s="14"/>
    </row>
    <row r="18" spans="1:13" ht="39" customHeight="1">
      <c r="A18" s="39"/>
      <c r="B18" s="74" t="s">
        <v>65</v>
      </c>
      <c r="C18" s="73" t="s">
        <v>64</v>
      </c>
      <c r="D18" s="39"/>
      <c r="E18" s="68"/>
      <c r="F18" s="39"/>
      <c r="G18" s="74" t="s">
        <v>66</v>
      </c>
      <c r="H18" s="73" t="s">
        <v>64</v>
      </c>
      <c r="I18" s="11"/>
      <c r="J18" s="14"/>
      <c r="K18" s="14"/>
      <c r="L18" s="14"/>
      <c r="M18" s="14"/>
    </row>
    <row r="19" spans="1:13" ht="25.5" customHeight="1">
      <c r="A19" s="67"/>
      <c r="B19" s="31">
        <f>((SQRT(D11-1))*D12*LN(2.71+(0.25*D10)))/((POWER(D13,0.5))*(D14/100)*(D15/100)*23/D17)</f>
        <v>20.565075705252045</v>
      </c>
      <c r="C19" s="142">
        <f>(D14/100)*(D15/100)*67</f>
        <v>12.059999999999999</v>
      </c>
      <c r="D19" s="39"/>
      <c r="E19" s="143"/>
      <c r="F19" s="14"/>
      <c r="G19" s="144">
        <f>((SQRT(I11-1))*I12*LN(2.71+(0.25*I10)))/((POWER(I13,0.5))*(I14/100)*(I15/100)*46/I17)</f>
        <v>21.167493832768134</v>
      </c>
      <c r="H19" s="72">
        <f>(I14/100)*(I15/100)*67</f>
        <v>29.3125</v>
      </c>
      <c r="I19" s="30"/>
      <c r="J19" s="14"/>
      <c r="K19" s="14"/>
      <c r="L19" s="14"/>
      <c r="M19" s="14"/>
    </row>
    <row r="20" spans="1:13" ht="14.25" customHeight="1">
      <c r="A20" s="49"/>
      <c r="B20" s="164"/>
      <c r="C20" s="165"/>
      <c r="D20" s="165"/>
      <c r="E20" s="165"/>
      <c r="F20" s="165"/>
      <c r="G20" s="166"/>
      <c r="H20" s="11"/>
      <c r="I20" s="11"/>
      <c r="J20" s="14"/>
      <c r="K20" s="14"/>
      <c r="L20" s="14"/>
      <c r="M20" s="14"/>
    </row>
    <row r="21" spans="1:13" ht="36" customHeight="1">
      <c r="A21" s="111"/>
      <c r="B21" s="169" t="s">
        <v>91</v>
      </c>
      <c r="C21" s="170"/>
      <c r="D21" s="45" t="s">
        <v>94</v>
      </c>
      <c r="E21" s="39"/>
      <c r="F21" s="49"/>
      <c r="G21" s="169" t="s">
        <v>91</v>
      </c>
      <c r="H21" s="170"/>
      <c r="I21" s="45" t="s">
        <v>95</v>
      </c>
      <c r="J21" s="14"/>
      <c r="K21" s="14"/>
      <c r="L21" s="14"/>
      <c r="M21" s="14"/>
    </row>
    <row r="22" spans="1:13" ht="15" customHeight="1">
      <c r="A22" s="111"/>
      <c r="B22" s="169" t="s">
        <v>83</v>
      </c>
      <c r="C22" s="170"/>
      <c r="D22" s="53">
        <v>0.4</v>
      </c>
      <c r="E22" s="39"/>
      <c r="F22" s="49"/>
      <c r="G22" s="169" t="s">
        <v>83</v>
      </c>
      <c r="H22" s="170"/>
      <c r="I22" s="53">
        <v>0.4</v>
      </c>
      <c r="J22" s="14"/>
      <c r="K22" s="14"/>
      <c r="L22" s="14"/>
      <c r="M22" s="14"/>
    </row>
    <row r="23" spans="1:13" ht="19.5" customHeight="1">
      <c r="A23" s="111"/>
      <c r="B23" s="168" t="s">
        <v>88</v>
      </c>
      <c r="C23" s="168"/>
      <c r="D23" s="168"/>
      <c r="E23" s="168"/>
      <c r="F23" s="49"/>
      <c r="G23" s="168" t="s">
        <v>88</v>
      </c>
      <c r="H23" s="168"/>
      <c r="I23" s="168"/>
      <c r="J23" s="14"/>
      <c r="K23" s="14"/>
      <c r="L23" s="14"/>
      <c r="M23" s="14"/>
    </row>
    <row r="24" spans="1:13" ht="57" customHeight="1">
      <c r="A24" s="111"/>
      <c r="B24" s="52" t="s">
        <v>68</v>
      </c>
      <c r="C24" s="52" t="s">
        <v>84</v>
      </c>
      <c r="D24" s="119" t="s">
        <v>76</v>
      </c>
      <c r="E24" s="119" t="s">
        <v>76</v>
      </c>
      <c r="F24" s="49"/>
      <c r="G24" s="52" t="s">
        <v>68</v>
      </c>
      <c r="H24" s="52" t="s">
        <v>84</v>
      </c>
      <c r="I24" s="119" t="s">
        <v>76</v>
      </c>
      <c r="J24" s="14"/>
      <c r="K24" s="14"/>
      <c r="L24" s="14"/>
      <c r="M24" s="14"/>
    </row>
    <row r="25" spans="1:13" ht="16.5" customHeight="1">
      <c r="A25" s="111"/>
      <c r="B25" s="54">
        <f>0.11*POWER(((D11*(D14/100)*(D15/100)*B19*D9)+(D11*D12*(12/100))),0.1871)*1.64</f>
        <v>0.46654541414065354</v>
      </c>
      <c r="C25" s="55">
        <f>B25/D22</f>
        <v>1.1663635353516337</v>
      </c>
      <c r="D25" s="146" t="str">
        <f>IF(C25&lt;0.88,"Rezonans Yok",IF(AND(C25&gt;=0.88,C25&lt;=1.1),"Rezonans-Bina Göçer",IF(C25&gt;1.1,"Rezonans Yok")))</f>
        <v>Rezonans Yok</v>
      </c>
      <c r="E25" s="124" t="str">
        <f>IF(AND(D25&gt;=0.9),"Rezonans-B. Hemen Göçer",IF(AND(D25&lt;0.9,D25&gt;=0.6),"Orta Derece REZONANS",IF(AND(D25&lt;0.6),"Zayıf Rezonans")))</f>
        <v>Rezonans-B. Hemen Göçer</v>
      </c>
      <c r="F25" s="49"/>
      <c r="G25" s="54">
        <f>0.11*POWER(((I11*(I14/100)*(I15/100)*G19*I9)+(I11*I12*(20/100))),0.1871)*1.64</f>
        <v>0.73879900058128</v>
      </c>
      <c r="H25" s="55">
        <f>G25/I22</f>
        <v>1.8469975014531999</v>
      </c>
      <c r="I25" s="146" t="str">
        <f>IF(H25&lt;0.88,"Rezonans Yok",IF(AND(H25&gt;=0.88,H25&lt;=1.1),"Rezonans-Bina Göçer",IF(H25&gt;1.1,"Rezonans Yok")))</f>
        <v>Rezonans Yok</v>
      </c>
      <c r="J25" s="14"/>
      <c r="K25" s="14"/>
      <c r="L25" s="14"/>
      <c r="M25" s="14"/>
    </row>
    <row r="26" spans="1:13" ht="32.25" customHeight="1">
      <c r="A26" s="111"/>
      <c r="B26" s="220" t="s">
        <v>98</v>
      </c>
      <c r="C26" s="221"/>
      <c r="D26" s="221"/>
      <c r="E26" s="134"/>
      <c r="F26" s="49"/>
      <c r="G26" s="220" t="s">
        <v>99</v>
      </c>
      <c r="H26" s="221"/>
      <c r="I26" s="221"/>
      <c r="J26" s="14"/>
      <c r="K26" s="14"/>
      <c r="L26" s="14"/>
      <c r="M26" s="14"/>
    </row>
    <row r="27" spans="1:12" ht="21" customHeight="1">
      <c r="A27" s="49"/>
      <c r="B27" s="48"/>
      <c r="C27" s="39"/>
      <c r="D27" s="39"/>
      <c r="E27" s="14"/>
      <c r="F27" s="49"/>
      <c r="G27" s="48"/>
      <c r="H27" s="14"/>
      <c r="I27" s="14"/>
      <c r="J27" s="14"/>
      <c r="K27" s="14"/>
      <c r="L27" s="14"/>
    </row>
    <row r="28" spans="1:12" ht="21" customHeight="1">
      <c r="A28" s="49"/>
      <c r="B28" s="48"/>
      <c r="C28" s="39"/>
      <c r="D28" s="39"/>
      <c r="E28" s="14"/>
      <c r="F28" s="49"/>
      <c r="G28" s="48"/>
      <c r="H28" s="14"/>
      <c r="I28" s="14"/>
      <c r="J28" s="14"/>
      <c r="K28" s="14"/>
      <c r="L28" s="14"/>
    </row>
    <row r="30" spans="1:8" ht="12.75">
      <c r="A30" s="154" t="s">
        <v>15</v>
      </c>
      <c r="B30" s="155"/>
      <c r="C30" s="155"/>
      <c r="D30" s="155"/>
      <c r="E30" s="155"/>
      <c r="F30" s="155"/>
      <c r="G30" s="155"/>
      <c r="H30" s="156"/>
    </row>
    <row r="31" spans="1:8" ht="12.75">
      <c r="A31" s="157" t="s">
        <v>11</v>
      </c>
      <c r="B31" s="157"/>
      <c r="C31" s="157"/>
      <c r="D31" s="157"/>
      <c r="E31" s="157"/>
      <c r="F31" s="157"/>
      <c r="G31" s="157"/>
      <c r="H31" s="157"/>
    </row>
    <row r="32" spans="1:8" ht="12.75">
      <c r="A32" s="157" t="s">
        <v>12</v>
      </c>
      <c r="B32" s="157"/>
      <c r="C32" s="157"/>
      <c r="D32" s="157"/>
      <c r="E32" s="157"/>
      <c r="F32" s="157"/>
      <c r="G32" s="157"/>
      <c r="H32" s="157"/>
    </row>
    <row r="33" spans="1:8" ht="12.75">
      <c r="A33" s="157" t="s">
        <v>13</v>
      </c>
      <c r="B33" s="157"/>
      <c r="C33" s="157"/>
      <c r="D33" s="157"/>
      <c r="E33" s="157"/>
      <c r="F33" s="157"/>
      <c r="G33" s="157"/>
      <c r="H33" s="157"/>
    </row>
    <row r="34" spans="1:8" ht="12.75">
      <c r="A34" s="157" t="s">
        <v>14</v>
      </c>
      <c r="B34" s="157"/>
      <c r="C34" s="157"/>
      <c r="D34" s="157"/>
      <c r="E34" s="157"/>
      <c r="F34" s="157"/>
      <c r="G34" s="157"/>
      <c r="H34" s="157"/>
    </row>
    <row r="36" spans="1:9" ht="12.75">
      <c r="A36" s="152"/>
      <c r="B36" s="153"/>
      <c r="C36" s="153"/>
      <c r="D36" s="153"/>
      <c r="E36" s="153"/>
      <c r="F36" s="153"/>
      <c r="G36" s="153"/>
      <c r="H36" s="153"/>
      <c r="I36" s="153"/>
    </row>
    <row r="37" spans="1:9" ht="12.75">
      <c r="A37" s="152"/>
      <c r="B37" s="153"/>
      <c r="C37" s="153"/>
      <c r="D37" s="153"/>
      <c r="E37" s="153"/>
      <c r="F37" s="153"/>
      <c r="G37" s="153"/>
      <c r="H37" s="153"/>
      <c r="I37" s="153"/>
    </row>
    <row r="39" spans="2:7" ht="24.75" customHeight="1">
      <c r="B39" s="160" t="s">
        <v>9</v>
      </c>
      <c r="F39" s="158"/>
      <c r="G39" s="159"/>
    </row>
    <row r="40" spans="2:7" ht="69.75" customHeight="1">
      <c r="B40" s="161"/>
      <c r="F40" s="145"/>
      <c r="G40" s="75"/>
    </row>
    <row r="41" spans="2:4" ht="12.75">
      <c r="B41" s="84"/>
      <c r="C41" s="39"/>
      <c r="D41" s="84"/>
    </row>
    <row r="42" spans="1:4" ht="12.75">
      <c r="A42" s="150" t="s">
        <v>55</v>
      </c>
      <c r="B42" s="151"/>
      <c r="C42" s="39"/>
      <c r="D42" s="84"/>
    </row>
    <row r="43" spans="1:4" ht="63.75">
      <c r="A43" s="46" t="s">
        <v>46</v>
      </c>
      <c r="B43" s="44" t="s">
        <v>37</v>
      </c>
      <c r="C43" s="39"/>
      <c r="D43" s="84"/>
    </row>
    <row r="44" spans="1:4" ht="25.5">
      <c r="A44" s="47" t="s">
        <v>50</v>
      </c>
      <c r="B44" s="45" t="s">
        <v>51</v>
      </c>
      <c r="C44" s="39"/>
      <c r="D44" s="84"/>
    </row>
    <row r="45" spans="1:4" ht="25.5">
      <c r="A45" s="47" t="s">
        <v>49</v>
      </c>
      <c r="B45" s="45" t="s">
        <v>54</v>
      </c>
      <c r="C45" s="39"/>
      <c r="D45" s="84"/>
    </row>
    <row r="46" spans="1:4" ht="51">
      <c r="A46" s="47" t="s">
        <v>48</v>
      </c>
      <c r="B46" s="45" t="s">
        <v>52</v>
      </c>
      <c r="C46" s="39"/>
      <c r="D46" s="84"/>
    </row>
    <row r="47" spans="1:4" ht="25.5">
      <c r="A47" s="47" t="s">
        <v>47</v>
      </c>
      <c r="B47" s="45" t="s">
        <v>53</v>
      </c>
      <c r="C47" s="39"/>
      <c r="D47" s="84"/>
    </row>
    <row r="48" spans="2:4" ht="12.75">
      <c r="B48" s="84"/>
      <c r="C48" s="39"/>
      <c r="D48" s="84"/>
    </row>
    <row r="50" spans="1:2" ht="76.5">
      <c r="A50" s="40" t="s">
        <v>36</v>
      </c>
      <c r="B50" s="41" t="s">
        <v>37</v>
      </c>
    </row>
    <row r="51" spans="1:2" ht="165.75">
      <c r="A51" s="42" t="s">
        <v>43</v>
      </c>
      <c r="B51" s="43" t="s">
        <v>38</v>
      </c>
    </row>
    <row r="52" spans="1:2" ht="165.75">
      <c r="A52" s="42" t="s">
        <v>39</v>
      </c>
      <c r="B52" s="43" t="s">
        <v>40</v>
      </c>
    </row>
    <row r="53" spans="1:2" ht="153">
      <c r="A53" s="42" t="s">
        <v>42</v>
      </c>
      <c r="B53" s="43" t="s">
        <v>41</v>
      </c>
    </row>
    <row r="54" spans="1:2" ht="153">
      <c r="A54" s="42" t="s">
        <v>45</v>
      </c>
      <c r="B54" s="43" t="s">
        <v>44</v>
      </c>
    </row>
  </sheetData>
  <mergeCells count="24">
    <mergeCell ref="A2:G2"/>
    <mergeCell ref="B7:D7"/>
    <mergeCell ref="B4:D4"/>
    <mergeCell ref="B26:D26"/>
    <mergeCell ref="G26:I26"/>
    <mergeCell ref="G8:H8"/>
    <mergeCell ref="B20:G20"/>
    <mergeCell ref="B8:C8"/>
    <mergeCell ref="B23:E23"/>
    <mergeCell ref="G22:H22"/>
    <mergeCell ref="G23:I23"/>
    <mergeCell ref="B21:C21"/>
    <mergeCell ref="B22:C22"/>
    <mergeCell ref="G21:H21"/>
    <mergeCell ref="A42:B42"/>
    <mergeCell ref="A36:A37"/>
    <mergeCell ref="B36:I37"/>
    <mergeCell ref="A30:H30"/>
    <mergeCell ref="A34:H34"/>
    <mergeCell ref="F39:G39"/>
    <mergeCell ref="B39:B40"/>
    <mergeCell ref="A31:H31"/>
    <mergeCell ref="A32:H32"/>
    <mergeCell ref="A33:H33"/>
  </mergeCells>
  <hyperlinks>
    <hyperlink ref="B39:B40" location="'GÜÇLENDİRME İÇİN KONTROL FORMÜL'!A1" display="'GÜÇLENDİRME İÇİN KONTROL FORMÜL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L59"/>
  <sheetViews>
    <sheetView tabSelected="1" workbookViewId="0" topLeftCell="A43">
      <selection activeCell="H54" sqref="H54"/>
    </sheetView>
  </sheetViews>
  <sheetFormatPr defaultColWidth="9.140625" defaultRowHeight="12.75"/>
  <cols>
    <col min="1" max="1" width="11.57421875" style="0" customWidth="1"/>
    <col min="2" max="2" width="41.28125" style="0" customWidth="1"/>
    <col min="3" max="3" width="10.421875" style="0" customWidth="1"/>
    <col min="4" max="4" width="17.140625" style="0" customWidth="1"/>
    <col min="5" max="5" width="19.28125" style="0" customWidth="1"/>
    <col min="6" max="6" width="4.140625" style="0" customWidth="1"/>
    <col min="7" max="7" width="13.7109375" style="0" customWidth="1"/>
    <col min="8" max="8" width="39.57421875" style="0" customWidth="1"/>
    <col min="9" max="9" width="10.7109375" style="0" customWidth="1"/>
    <col min="10" max="10" width="14.8515625" style="0" customWidth="1"/>
    <col min="11" max="11" width="19.8515625" style="0" customWidth="1"/>
  </cols>
  <sheetData>
    <row r="2" spans="1:10" ht="72" customHeight="1">
      <c r="A2" s="192" t="s">
        <v>92</v>
      </c>
      <c r="B2" s="193"/>
      <c r="C2" s="193"/>
      <c r="D2" s="193"/>
      <c r="E2" s="193"/>
      <c r="F2" s="193"/>
      <c r="G2" s="193"/>
      <c r="H2" s="193"/>
      <c r="I2" s="193"/>
      <c r="J2" s="194"/>
    </row>
    <row r="5" spans="1:10" ht="18">
      <c r="A5" s="14"/>
      <c r="B5" s="202" t="s">
        <v>80</v>
      </c>
      <c r="C5" s="203"/>
      <c r="D5" s="203"/>
      <c r="H5" s="204" t="s">
        <v>81</v>
      </c>
      <c r="I5" s="205"/>
      <c r="J5" s="205"/>
    </row>
    <row r="6" spans="1:10" ht="18">
      <c r="A6" s="14"/>
      <c r="B6" s="100"/>
      <c r="C6" s="5"/>
      <c r="H6" s="101"/>
      <c r="I6" s="5"/>
      <c r="J6" s="5"/>
    </row>
    <row r="7" spans="1:10" ht="15.75">
      <c r="A7" s="14"/>
      <c r="B7" s="200" t="s">
        <v>67</v>
      </c>
      <c r="C7" s="201"/>
      <c r="D7" s="201"/>
      <c r="G7" s="39"/>
      <c r="H7" s="200" t="s">
        <v>67</v>
      </c>
      <c r="I7" s="201"/>
      <c r="J7" s="201"/>
    </row>
    <row r="8" spans="1:8" ht="15.75">
      <c r="A8" s="14"/>
      <c r="B8" s="86"/>
      <c r="G8" s="39"/>
      <c r="H8" s="86"/>
    </row>
    <row r="9" spans="1:10" ht="12.75" customHeight="1">
      <c r="A9" s="14"/>
      <c r="B9" s="126" t="s">
        <v>56</v>
      </c>
      <c r="C9" s="18"/>
      <c r="D9" s="88">
        <v>3</v>
      </c>
      <c r="E9" s="14"/>
      <c r="F9" s="14"/>
      <c r="G9" s="39"/>
      <c r="H9" s="129" t="s">
        <v>56</v>
      </c>
      <c r="I9" s="11"/>
      <c r="J9" s="96">
        <v>3</v>
      </c>
    </row>
    <row r="10" spans="1:11" ht="15">
      <c r="A10" s="77"/>
      <c r="B10" s="127" t="s">
        <v>25</v>
      </c>
      <c r="C10" s="18"/>
      <c r="D10" s="88">
        <v>0</v>
      </c>
      <c r="E10" s="81"/>
      <c r="F10" s="81"/>
      <c r="G10" s="83"/>
      <c r="H10" s="130" t="s">
        <v>24</v>
      </c>
      <c r="I10" s="18"/>
      <c r="J10" s="92">
        <v>0</v>
      </c>
      <c r="K10" s="95"/>
    </row>
    <row r="11" spans="1:10" ht="15">
      <c r="A11" s="77"/>
      <c r="B11" s="127" t="s">
        <v>1</v>
      </c>
      <c r="C11" s="3" t="s">
        <v>3</v>
      </c>
      <c r="D11" s="88">
        <v>10</v>
      </c>
      <c r="E11" s="81"/>
      <c r="F11" s="81"/>
      <c r="G11" s="83"/>
      <c r="H11" s="130" t="s">
        <v>21</v>
      </c>
      <c r="I11" s="3" t="s">
        <v>3</v>
      </c>
      <c r="J11" s="92">
        <v>18</v>
      </c>
    </row>
    <row r="12" spans="1:10" ht="15">
      <c r="A12" s="77"/>
      <c r="B12" s="128" t="s">
        <v>57</v>
      </c>
      <c r="C12" s="3" t="s">
        <v>3</v>
      </c>
      <c r="D12" s="88">
        <v>5</v>
      </c>
      <c r="E12" s="81"/>
      <c r="F12" s="81"/>
      <c r="G12" s="83"/>
      <c r="H12" s="130" t="s">
        <v>26</v>
      </c>
      <c r="I12" s="3" t="s">
        <v>3</v>
      </c>
      <c r="J12" s="92">
        <v>14</v>
      </c>
    </row>
    <row r="13" spans="1:11" ht="15">
      <c r="A13" s="77"/>
      <c r="B13" s="128" t="s">
        <v>58</v>
      </c>
      <c r="C13" s="3" t="s">
        <v>3</v>
      </c>
      <c r="D13" s="88">
        <v>120</v>
      </c>
      <c r="E13" s="85"/>
      <c r="F13" s="85"/>
      <c r="G13" s="83"/>
      <c r="H13" s="130" t="s">
        <v>2</v>
      </c>
      <c r="I13" s="3" t="s">
        <v>3</v>
      </c>
      <c r="J13" s="92">
        <v>530</v>
      </c>
      <c r="K13" s="5"/>
    </row>
    <row r="14" spans="1:10" ht="15">
      <c r="A14" s="77"/>
      <c r="B14" s="128" t="s">
        <v>59</v>
      </c>
      <c r="C14" s="3" t="s">
        <v>3</v>
      </c>
      <c r="D14" s="88">
        <v>18</v>
      </c>
      <c r="E14" s="85"/>
      <c r="F14" s="85"/>
      <c r="G14" s="83"/>
      <c r="H14" s="130" t="s">
        <v>10</v>
      </c>
      <c r="I14" s="3" t="s">
        <v>3</v>
      </c>
      <c r="J14" s="92">
        <v>20</v>
      </c>
    </row>
    <row r="15" spans="1:10" ht="15">
      <c r="A15" s="77"/>
      <c r="B15" s="128" t="s">
        <v>60</v>
      </c>
      <c r="C15" s="3" t="s">
        <v>3</v>
      </c>
      <c r="D15" s="89">
        <v>30</v>
      </c>
      <c r="E15" s="85"/>
      <c r="F15" s="85"/>
      <c r="G15" s="83"/>
      <c r="H15" s="130" t="s">
        <v>35</v>
      </c>
      <c r="I15" s="3" t="s">
        <v>3</v>
      </c>
      <c r="J15" s="93">
        <v>25</v>
      </c>
    </row>
    <row r="16" spans="1:10" ht="15">
      <c r="A16" s="78"/>
      <c r="B16" s="128" t="s">
        <v>61</v>
      </c>
      <c r="C16" s="3" t="s">
        <v>3</v>
      </c>
      <c r="D16" s="89">
        <v>60</v>
      </c>
      <c r="E16" s="85"/>
      <c r="F16" s="85"/>
      <c r="G16" s="83"/>
      <c r="H16" s="130" t="s">
        <v>34</v>
      </c>
      <c r="I16" s="3" t="s">
        <v>3</v>
      </c>
      <c r="J16" s="93">
        <v>175</v>
      </c>
    </row>
    <row r="17" spans="1:10" ht="15">
      <c r="A17" s="79"/>
      <c r="B17" s="128" t="s">
        <v>62</v>
      </c>
      <c r="C17" s="7" t="s">
        <v>3</v>
      </c>
      <c r="D17" s="90">
        <v>0.4</v>
      </c>
      <c r="E17" s="39"/>
      <c r="F17" s="39"/>
      <c r="G17" s="84"/>
      <c r="H17" s="131" t="s">
        <v>16</v>
      </c>
      <c r="I17" s="7" t="s">
        <v>3</v>
      </c>
      <c r="J17" s="94">
        <v>0.4</v>
      </c>
    </row>
    <row r="18" spans="1:10" ht="12.75">
      <c r="A18" s="39"/>
      <c r="B18" s="197" t="s">
        <v>5</v>
      </c>
      <c r="C18" s="91"/>
      <c r="D18" s="198" t="str">
        <f>IF(D17=0.4,"1",IF(D17=0.3,"0,89",IF(D17=0.5,"1,10",IF(D17=0.6,"1,22"))))</f>
        <v>1</v>
      </c>
      <c r="E18" s="199"/>
      <c r="F18" s="123"/>
      <c r="G18" s="39"/>
      <c r="H18" s="179" t="s">
        <v>5</v>
      </c>
      <c r="I18" s="9"/>
      <c r="J18" s="195" t="str">
        <f>IF(J17=0.4,"1",IF(J17=0.3,"0,89",IF(J17=0.5,"1,10",IF(J17=0.6,"1,22"))))</f>
        <v>1</v>
      </c>
    </row>
    <row r="19" spans="1:10" ht="12.75">
      <c r="A19" s="80"/>
      <c r="B19" s="197"/>
      <c r="C19" s="81"/>
      <c r="D19" s="198"/>
      <c r="E19" s="199"/>
      <c r="F19" s="123"/>
      <c r="G19" s="85"/>
      <c r="H19" s="179"/>
      <c r="I19" s="12"/>
      <c r="J19" s="196"/>
    </row>
    <row r="20" spans="1:11" ht="12.75">
      <c r="A20" s="81"/>
      <c r="B20" s="81"/>
      <c r="C20" s="81"/>
      <c r="D20" s="85"/>
      <c r="E20" s="85"/>
      <c r="F20" s="85"/>
      <c r="G20" s="85"/>
      <c r="H20" s="81"/>
      <c r="I20" s="81"/>
      <c r="J20" s="85"/>
      <c r="K20" s="14"/>
    </row>
    <row r="21" spans="1:10" ht="25.5" customHeight="1">
      <c r="A21" s="20" t="s">
        <v>6</v>
      </c>
      <c r="B21" s="21">
        <f>((SQRT(D12-1))*D13*LN(2.71+(0.25*D10)))/((POWER(D14,0.5))*D11*(D16/100)*(D15/100)/D18)</f>
        <v>31.331072898956837</v>
      </c>
      <c r="C21" s="81"/>
      <c r="D21" s="81"/>
      <c r="E21" s="81"/>
      <c r="F21" s="81"/>
      <c r="G21" s="82" t="s">
        <v>6</v>
      </c>
      <c r="H21" s="36">
        <f>((SQRT(J12-1))*J13*LN(2.71+(0.25*J10)))/((POWER(J14,0.5))*J11*(J16/100)*(J15/100)/J18)</f>
        <v>54.09470646151856</v>
      </c>
      <c r="I21" s="12"/>
      <c r="J21" s="81"/>
    </row>
    <row r="22" spans="1:10" ht="25.5" customHeight="1">
      <c r="A22" s="22" t="s">
        <v>17</v>
      </c>
      <c r="B22" s="23" t="s">
        <v>18</v>
      </c>
      <c r="C22" s="10" t="s">
        <v>3</v>
      </c>
      <c r="D22" s="24">
        <f>23/B21</f>
        <v>0.7340955119594957</v>
      </c>
      <c r="E22" s="81"/>
      <c r="F22" s="81"/>
      <c r="G22" s="37" t="s">
        <v>17</v>
      </c>
      <c r="H22" s="38" t="s">
        <v>18</v>
      </c>
      <c r="I22" s="10" t="s">
        <v>3</v>
      </c>
      <c r="J22" s="24">
        <f>46/H21</f>
        <v>0.8503604697942689</v>
      </c>
    </row>
    <row r="23" spans="1:10" ht="15.75" customHeight="1">
      <c r="A23" s="177" t="s">
        <v>20</v>
      </c>
      <c r="B23" s="218" t="str">
        <f>IF(D22&lt;=0.4,"BİNA YIKILABİLİR(GÖÇER)",IF(AND(D22&gt;=0.4,D22&lt;1),"BİNA HASAR GÖREBİLİR",IF(D22&gt;=1,"BİNA SAĞLAM")))</f>
        <v>BİNA HASAR GÖREBİLİR</v>
      </c>
      <c r="C23" s="212" t="s">
        <v>20</v>
      </c>
      <c r="D23" s="148">
        <f>(1-D22)*100</f>
        <v>26.590448804050425</v>
      </c>
      <c r="E23" s="81"/>
      <c r="F23" s="81"/>
      <c r="G23" s="216" t="s">
        <v>20</v>
      </c>
      <c r="H23" s="214" t="str">
        <f>IF(J22&lt;=0.4,"BİNA YIKILABİLİR(GÖÇER)",IF(AND(J22&gt;=0.4,J22&lt;1),"BİNA HASAR GÖREBİLİR",IF(J22&gt;=1,"BİNA SAĞLAM")))</f>
        <v>BİNA HASAR GÖREBİLİR</v>
      </c>
      <c r="I23" s="212" t="s">
        <v>20</v>
      </c>
      <c r="J23" s="210">
        <f>(1-J22)*100</f>
        <v>14.963953020573106</v>
      </c>
    </row>
    <row r="24" spans="1:10" ht="15.75" customHeight="1">
      <c r="A24" s="178"/>
      <c r="B24" s="219"/>
      <c r="C24" s="213"/>
      <c r="D24" s="149"/>
      <c r="E24" s="81"/>
      <c r="F24" s="81"/>
      <c r="G24" s="217"/>
      <c r="H24" s="215"/>
      <c r="I24" s="213"/>
      <c r="J24" s="211"/>
    </row>
    <row r="25" spans="1:11" ht="15.75" customHeight="1">
      <c r="A25" s="112"/>
      <c r="B25" s="113"/>
      <c r="C25" s="114"/>
      <c r="D25" s="115"/>
      <c r="E25" s="81"/>
      <c r="F25" s="81"/>
      <c r="G25" s="112"/>
      <c r="H25" s="113"/>
      <c r="I25" s="114"/>
      <c r="J25" s="125"/>
      <c r="K25" s="14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 ht="18">
      <c r="A27" s="2"/>
      <c r="B27" s="147" t="s">
        <v>8</v>
      </c>
      <c r="C27" s="180"/>
      <c r="D27" s="180"/>
      <c r="E27" s="181"/>
      <c r="F27" s="138"/>
      <c r="G27" s="32" t="s">
        <v>28</v>
      </c>
      <c r="H27" s="32"/>
      <c r="I27" s="32"/>
      <c r="J27" s="33"/>
      <c r="L27" s="14"/>
    </row>
    <row r="28" spans="1:10" ht="18">
      <c r="A28" s="2"/>
      <c r="B28" s="182"/>
      <c r="C28" s="183"/>
      <c r="D28" s="183"/>
      <c r="E28" s="184"/>
      <c r="F28" s="139"/>
      <c r="G28" s="32" t="s">
        <v>27</v>
      </c>
      <c r="H28" s="32"/>
      <c r="I28" s="32"/>
      <c r="J28" s="32"/>
    </row>
    <row r="29" spans="1:10" ht="18">
      <c r="A29" s="2"/>
      <c r="B29" s="182"/>
      <c r="C29" s="183"/>
      <c r="D29" s="183"/>
      <c r="E29" s="185"/>
      <c r="F29" s="15"/>
      <c r="G29" s="2"/>
      <c r="H29" s="2"/>
      <c r="I29" s="2"/>
      <c r="J29" s="2"/>
    </row>
    <row r="30" spans="1:11" ht="18">
      <c r="A30" s="2"/>
      <c r="B30" s="206" t="s">
        <v>22</v>
      </c>
      <c r="C30" s="207"/>
      <c r="D30" s="207"/>
      <c r="E30" s="15"/>
      <c r="F30" s="15"/>
      <c r="G30" s="85"/>
      <c r="H30" s="208" t="s">
        <v>23</v>
      </c>
      <c r="I30" s="209"/>
      <c r="J30" s="209"/>
      <c r="K30" s="15"/>
    </row>
    <row r="31" spans="1:10" ht="24.75">
      <c r="A31" s="105"/>
      <c r="B31" s="102" t="s">
        <v>70</v>
      </c>
      <c r="C31" s="50"/>
      <c r="D31" s="109">
        <v>25</v>
      </c>
      <c r="F31" s="14"/>
      <c r="G31" s="105"/>
      <c r="H31" s="102" t="s">
        <v>70</v>
      </c>
      <c r="I31" s="50"/>
      <c r="J31" s="109">
        <v>20</v>
      </c>
    </row>
    <row r="32" spans="1:10" ht="15.75">
      <c r="A32" s="106"/>
      <c r="B32" s="19" t="s">
        <v>32</v>
      </c>
      <c r="C32" s="50"/>
      <c r="D32" s="109">
        <v>25</v>
      </c>
      <c r="F32" s="14"/>
      <c r="G32" s="106"/>
      <c r="H32" s="19" t="s">
        <v>71</v>
      </c>
      <c r="I32" s="50"/>
      <c r="J32" s="109">
        <v>25</v>
      </c>
    </row>
    <row r="33" spans="1:10" ht="15.75">
      <c r="A33" s="106"/>
      <c r="B33" s="19" t="s">
        <v>33</v>
      </c>
      <c r="C33" s="50"/>
      <c r="D33" s="109">
        <v>175</v>
      </c>
      <c r="F33" s="14"/>
      <c r="G33" s="106"/>
      <c r="H33" s="19" t="s">
        <v>72</v>
      </c>
      <c r="I33" s="50"/>
      <c r="J33" s="109">
        <v>175</v>
      </c>
    </row>
    <row r="34" spans="1:10" ht="18">
      <c r="A34" s="107"/>
      <c r="B34" s="25" t="s">
        <v>75</v>
      </c>
      <c r="C34" s="103"/>
      <c r="D34" s="110">
        <f>(0.01*D13)/((D32/100)*(D33/100))</f>
        <v>2.742857142857143</v>
      </c>
      <c r="F34" s="14"/>
      <c r="G34" s="107"/>
      <c r="H34" s="25" t="s">
        <v>77</v>
      </c>
      <c r="I34" s="103"/>
      <c r="J34" s="110">
        <f>(0.01*J13)/((J32/100)*(J33/100))</f>
        <v>12.114285714285714</v>
      </c>
    </row>
    <row r="35" spans="1:10" ht="12.75">
      <c r="A35" s="111"/>
      <c r="B35" s="16" t="s">
        <v>31</v>
      </c>
      <c r="C35" s="103"/>
      <c r="D35" s="87"/>
      <c r="F35" s="14"/>
      <c r="G35" s="75"/>
      <c r="H35" s="13" t="s">
        <v>31</v>
      </c>
      <c r="I35" s="50"/>
      <c r="J35" s="41"/>
    </row>
    <row r="36" spans="1:10" ht="26.25">
      <c r="A36" s="111"/>
      <c r="B36" s="108" t="s">
        <v>74</v>
      </c>
      <c r="C36" s="103"/>
      <c r="D36" s="110">
        <f>(-2*(D15+D16)+SQRT(4*POWER((D15+D16),2)+4*4*((10*(1.1*D13*(D12-1)*1.3)/D11)-(0.85*(D14/100)*D15*D16)/0.7)/(0.85*(D31/100))))/8</f>
        <v>6.670571967439429</v>
      </c>
      <c r="F36" s="14"/>
      <c r="G36" s="75"/>
      <c r="H36" s="97" t="s">
        <v>73</v>
      </c>
      <c r="I36" s="50"/>
      <c r="J36" s="110">
        <f>(-2*(J15+J16)+SQRT(4*POWER((J15+J16),2)+4*4*((2*(1.1*J13*(J12-1)*1.3)/J11)-(0.85*(J14/100)*J15*J16)/0.7)/(0.85*(J31/100))))/8</f>
        <v>0.4719555857863966</v>
      </c>
    </row>
    <row r="37" spans="1:10" ht="18">
      <c r="A37" s="111"/>
      <c r="B37" s="116"/>
      <c r="C37" s="104"/>
      <c r="D37" s="71"/>
      <c r="E37" s="39"/>
      <c r="F37" s="39"/>
      <c r="G37" s="75"/>
      <c r="H37" s="117"/>
      <c r="I37" s="39"/>
      <c r="J37" s="71"/>
    </row>
    <row r="38" spans="1:11" ht="51">
      <c r="A38" s="111"/>
      <c r="B38" s="51" t="s">
        <v>91</v>
      </c>
      <c r="C38" s="132"/>
      <c r="D38" s="45" t="s">
        <v>96</v>
      </c>
      <c r="E38" s="39"/>
      <c r="F38" s="39"/>
      <c r="G38" s="111"/>
      <c r="H38" s="51" t="s">
        <v>91</v>
      </c>
      <c r="I38" s="132"/>
      <c r="J38" s="45" t="s">
        <v>97</v>
      </c>
      <c r="K38" s="39"/>
    </row>
    <row r="39" spans="1:11" ht="12.75">
      <c r="A39" s="111"/>
      <c r="B39" s="51" t="s">
        <v>83</v>
      </c>
      <c r="C39" s="133"/>
      <c r="D39" s="53">
        <v>0.4</v>
      </c>
      <c r="E39" s="39"/>
      <c r="F39" s="39"/>
      <c r="G39" s="111"/>
      <c r="H39" s="51" t="s">
        <v>83</v>
      </c>
      <c r="I39" s="133"/>
      <c r="J39" s="53">
        <v>0.4</v>
      </c>
      <c r="K39" s="39"/>
    </row>
    <row r="40" spans="1:11" ht="12.75">
      <c r="A40" s="111"/>
      <c r="B40" s="137"/>
      <c r="C40" s="133"/>
      <c r="D40" s="133"/>
      <c r="E40" s="39"/>
      <c r="F40" s="39"/>
      <c r="G40" s="111"/>
      <c r="H40" s="137"/>
      <c r="I40" s="133"/>
      <c r="J40" s="133"/>
      <c r="K40" s="39"/>
    </row>
    <row r="41" spans="1:11" ht="12.75">
      <c r="A41" s="111"/>
      <c r="B41" s="189" t="s">
        <v>88</v>
      </c>
      <c r="C41" s="190"/>
      <c r="D41" s="190"/>
      <c r="E41" s="191"/>
      <c r="F41" s="75"/>
      <c r="G41" s="111"/>
      <c r="H41" s="189" t="s">
        <v>88</v>
      </c>
      <c r="I41" s="190"/>
      <c r="J41" s="190"/>
      <c r="K41" s="191"/>
    </row>
    <row r="42" spans="1:11" ht="59.25" customHeight="1">
      <c r="A42" s="111"/>
      <c r="B42" s="52" t="s">
        <v>68</v>
      </c>
      <c r="C42" s="52"/>
      <c r="D42" s="52" t="s">
        <v>85</v>
      </c>
      <c r="E42" s="119" t="s">
        <v>76</v>
      </c>
      <c r="F42" s="75"/>
      <c r="G42" s="111"/>
      <c r="H42" s="52" t="s">
        <v>68</v>
      </c>
      <c r="I42" s="52"/>
      <c r="J42" s="52" t="s">
        <v>85</v>
      </c>
      <c r="K42" s="119" t="s">
        <v>76</v>
      </c>
    </row>
    <row r="43" spans="1:11" ht="25.5" customHeight="1">
      <c r="A43" s="111"/>
      <c r="B43" s="54">
        <f>0.11*POWER(((D11*(D15/100)*(D16/100)*D9)+(D12*D13*(20/100))),0.1871)*1.64</f>
        <v>0.44547978592001475</v>
      </c>
      <c r="C43" s="55"/>
      <c r="D43" s="55">
        <f>B43/D39</f>
        <v>1.113699464800037</v>
      </c>
      <c r="E43" s="146" t="str">
        <f>IF(D43&lt;0.88,"Rezonans Yok",IF(AND(D43&gt;=0.88,D43&lt;=1.1),"Rezonans-Bina Göçer",IF(D43&gt;1.1,"Rezonans Yok")))</f>
        <v>Rezonans Yok</v>
      </c>
      <c r="F43" s="134"/>
      <c r="G43" s="111"/>
      <c r="H43" s="54">
        <f>0.11*POWER(((J11*(J15/100)*(J16/100)*J9)+(J12*J13*(20/100))),0.1871)*1.64</f>
        <v>0.7094065848114143</v>
      </c>
      <c r="I43" s="55"/>
      <c r="J43" s="55">
        <f>H43/J39</f>
        <v>1.7735164620285355</v>
      </c>
      <c r="K43" s="146" t="str">
        <f>IF(J43&lt;0.88,"Rezonans Yok",IF(AND(J43&gt;=0.88,J43&lt;=1.1),"Rezonans-Bina Göçer",IF(J43&gt;1.1,"Rezonans Yok")))</f>
        <v>Rezonans Yok</v>
      </c>
    </row>
    <row r="44" spans="1:11" ht="12.75" customHeight="1">
      <c r="A44" s="111"/>
      <c r="B44" s="118"/>
      <c r="C44" s="118"/>
      <c r="D44" s="118"/>
      <c r="E44" s="134"/>
      <c r="F44" s="134"/>
      <c r="G44" s="111"/>
      <c r="H44" s="118"/>
      <c r="I44" s="118"/>
      <c r="J44" s="118"/>
      <c r="K44" s="134"/>
    </row>
    <row r="45" spans="1:11" ht="12.75">
      <c r="A45" s="111"/>
      <c r="B45" s="186" t="s">
        <v>89</v>
      </c>
      <c r="C45" s="187"/>
      <c r="D45" s="187"/>
      <c r="E45" s="188"/>
      <c r="F45" s="75"/>
      <c r="G45" s="111"/>
      <c r="H45" s="186" t="s">
        <v>89</v>
      </c>
      <c r="I45" s="187"/>
      <c r="J45" s="187"/>
      <c r="K45" s="188"/>
    </row>
    <row r="46" spans="1:11" ht="51.75" customHeight="1">
      <c r="A46" s="111"/>
      <c r="B46" s="122" t="s">
        <v>69</v>
      </c>
      <c r="C46" s="104"/>
      <c r="D46" s="122" t="s">
        <v>86</v>
      </c>
      <c r="E46" s="135" t="s">
        <v>76</v>
      </c>
      <c r="F46" s="75"/>
      <c r="G46" s="111"/>
      <c r="H46" s="122" t="s">
        <v>69</v>
      </c>
      <c r="I46" s="104"/>
      <c r="J46" s="122" t="s">
        <v>86</v>
      </c>
      <c r="K46" s="135" t="s">
        <v>76</v>
      </c>
    </row>
    <row r="47" spans="1:11" ht="19.5" customHeight="1">
      <c r="A47" s="111"/>
      <c r="B47" s="54">
        <f>0.11*POWER(((D11*(D15/100)*(D16/100)*D9)+(D12*D13*(20/100))+((D36/100)*2*((D15/100)+(D16/100))*D9*D11)),0.1871)*1.64</f>
        <v>0.4478465122501637</v>
      </c>
      <c r="C47" s="104"/>
      <c r="D47" s="121">
        <f>D39/B47</f>
        <v>0.893163146432104</v>
      </c>
      <c r="E47" s="146" t="str">
        <f>IF(D47&lt;0.88,"Rezonans Yok",IF(AND(D47&gt;=0.88,D47&lt;=1.1),"Rezonans-Bina Göçer",IF(D47&gt;1.1,"Rezonans Yok")))</f>
        <v>Rezonans-Bina Göçer</v>
      </c>
      <c r="F47" s="134"/>
      <c r="G47" s="111"/>
      <c r="H47" s="54">
        <f>0.11*POWER(((J11*(J15/100)*(J16/100)*J9)+(J12*J13*(20/100))+((J36/100)*2*((J15/100)+(J16/100))*J9*J11)),0.1871)*1.64</f>
        <v>0.7094963093488347</v>
      </c>
      <c r="I47" s="104"/>
      <c r="J47" s="121">
        <f>J39/H47</f>
        <v>0.563780240614802</v>
      </c>
      <c r="K47" s="146" t="str">
        <f>IF(J47&lt;0.88,"Rezonans Yok",IF(AND(J47&gt;=0.88,J47&lt;=1.1),"Rezonans-Bina Göçer",IF(J47&gt;1.1,"Rezonans Yok")))</f>
        <v>Rezonans Yok</v>
      </c>
    </row>
    <row r="48" spans="1:11" ht="12.75">
      <c r="A48" s="111"/>
      <c r="B48" s="118"/>
      <c r="C48" s="104"/>
      <c r="D48" s="136"/>
      <c r="E48" s="134"/>
      <c r="F48" s="134"/>
      <c r="G48" s="111"/>
      <c r="H48" s="118"/>
      <c r="I48" s="104"/>
      <c r="J48" s="136"/>
      <c r="K48" s="134"/>
    </row>
    <row r="49" spans="1:11" ht="12.75">
      <c r="A49" s="111"/>
      <c r="B49" s="186" t="s">
        <v>90</v>
      </c>
      <c r="C49" s="187"/>
      <c r="D49" s="187"/>
      <c r="E49" s="188"/>
      <c r="F49" s="75"/>
      <c r="G49" s="111"/>
      <c r="H49" s="186" t="s">
        <v>90</v>
      </c>
      <c r="I49" s="187"/>
      <c r="J49" s="187"/>
      <c r="K49" s="188"/>
    </row>
    <row r="50" spans="1:11" ht="62.25" customHeight="1">
      <c r="A50" s="98" t="s">
        <v>78</v>
      </c>
      <c r="B50" s="98" t="s">
        <v>79</v>
      </c>
      <c r="C50" s="104"/>
      <c r="D50" s="98" t="s">
        <v>87</v>
      </c>
      <c r="E50" s="119" t="s">
        <v>76</v>
      </c>
      <c r="F50" s="140"/>
      <c r="G50" s="98" t="s">
        <v>78</v>
      </c>
      <c r="H50" s="98" t="s">
        <v>79</v>
      </c>
      <c r="I50" s="104"/>
      <c r="J50" s="98" t="s">
        <v>87</v>
      </c>
      <c r="K50" s="119" t="s">
        <v>76</v>
      </c>
    </row>
    <row r="51" spans="1:11" ht="15.75">
      <c r="A51" s="99">
        <v>40</v>
      </c>
      <c r="B51" s="54">
        <f>0.11*POWER(((D11*(D15/100)*(D16/100)*D9)+(D12*D13*(20/100))+((A51/100)*2*((D15/100)+(D16/100))*D9*D11)),0.1871)*1.64</f>
        <v>0.4589248837075528</v>
      </c>
      <c r="C51" s="104"/>
      <c r="D51" s="120">
        <f>B51/D39</f>
        <v>1.1473122092688819</v>
      </c>
      <c r="E51" s="146" t="str">
        <f>IF(D51&lt;0.88,"Rezonans Yok",IF(AND(D51&gt;=0.88,D51&lt;=1.1),"Rezonans-Bina Göçer",IF(D51&gt;1.1,"Rezonans Yok")))</f>
        <v>Rezonans Yok</v>
      </c>
      <c r="F51" s="141"/>
      <c r="G51" s="99">
        <v>40</v>
      </c>
      <c r="H51" s="54">
        <f>0.11*POWER(((J11*(J15/100)*(J16/100)*J9)+(J12*J13*(20/100))+((G51/100)*2*((J15/100)+(J16/100))*J9*J11)),0.1871)*1.64</f>
        <v>0.7168418826081063</v>
      </c>
      <c r="I51" s="104"/>
      <c r="J51" s="120">
        <f>H51/J39</f>
        <v>1.7921047065202658</v>
      </c>
      <c r="K51" s="146" t="str">
        <f>IF(J51&lt;0.88,"Rezonans Yok",IF(AND(J51&gt;=0.88,J51&lt;=1.1),"Rezonans-Bina Göçer",IF(J51&gt;1.1,"Rezonans Yok")))</f>
        <v>Rezonans Yok</v>
      </c>
    </row>
    <row r="52" spans="1:10" ht="28.5" customHeight="1">
      <c r="A52" s="111"/>
      <c r="B52" s="220" t="s">
        <v>99</v>
      </c>
      <c r="C52" s="221"/>
      <c r="D52" s="221"/>
      <c r="E52" s="39"/>
      <c r="F52" s="39"/>
      <c r="G52" s="75"/>
      <c r="H52" s="220" t="s">
        <v>99</v>
      </c>
      <c r="I52" s="221"/>
      <c r="J52" s="221"/>
    </row>
    <row r="54" spans="1:2" ht="36" customHeight="1">
      <c r="A54" s="150" t="s">
        <v>82</v>
      </c>
      <c r="B54" s="151"/>
    </row>
    <row r="55" spans="1:2" ht="63.75">
      <c r="A55" s="46" t="s">
        <v>46</v>
      </c>
      <c r="B55" s="44" t="s">
        <v>37</v>
      </c>
    </row>
    <row r="56" spans="1:2" ht="25.5">
      <c r="A56" s="47" t="s">
        <v>50</v>
      </c>
      <c r="B56" s="45" t="s">
        <v>51</v>
      </c>
    </row>
    <row r="57" spans="1:2" ht="38.25">
      <c r="A57" s="47" t="s">
        <v>49</v>
      </c>
      <c r="B57" s="45" t="s">
        <v>54</v>
      </c>
    </row>
    <row r="58" spans="1:2" ht="51">
      <c r="A58" s="47" t="s">
        <v>48</v>
      </c>
      <c r="B58" s="45" t="s">
        <v>52</v>
      </c>
    </row>
    <row r="59" spans="1:2" ht="25.5">
      <c r="A59" s="47" t="s">
        <v>47</v>
      </c>
      <c r="B59" s="45" t="s">
        <v>53</v>
      </c>
    </row>
    <row r="61" ht="15.75" customHeight="1"/>
  </sheetData>
  <mergeCells count="30">
    <mergeCell ref="C23:C24"/>
    <mergeCell ref="B23:B24"/>
    <mergeCell ref="B52:D52"/>
    <mergeCell ref="H52:J52"/>
    <mergeCell ref="H49:K49"/>
    <mergeCell ref="B5:D5"/>
    <mergeCell ref="H7:J7"/>
    <mergeCell ref="H5:J5"/>
    <mergeCell ref="B30:D30"/>
    <mergeCell ref="H30:J30"/>
    <mergeCell ref="J23:J24"/>
    <mergeCell ref="I23:I24"/>
    <mergeCell ref="H23:H24"/>
    <mergeCell ref="G23:G24"/>
    <mergeCell ref="A2:J2"/>
    <mergeCell ref="J18:J19"/>
    <mergeCell ref="B18:B19"/>
    <mergeCell ref="D18:D19"/>
    <mergeCell ref="E18:E19"/>
    <mergeCell ref="B7:D7"/>
    <mergeCell ref="A54:B54"/>
    <mergeCell ref="A23:A24"/>
    <mergeCell ref="H18:H19"/>
    <mergeCell ref="D23:D24"/>
    <mergeCell ref="B27:E29"/>
    <mergeCell ref="B45:E45"/>
    <mergeCell ref="B41:E41"/>
    <mergeCell ref="B49:E49"/>
    <mergeCell ref="H41:K41"/>
    <mergeCell ref="H45:K45"/>
  </mergeCells>
  <hyperlinks>
    <hyperlink ref="B27:E29" location="'KOLON SAYISI HESPLAMA'!A1" display="GERİ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mknmuh3</cp:lastModifiedBy>
  <dcterms:created xsi:type="dcterms:W3CDTF">2009-02-24T11:37:01Z</dcterms:created>
  <dcterms:modified xsi:type="dcterms:W3CDTF">2008-01-03T06:30:38Z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