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8460" windowHeight="6795" activeTab="0"/>
  </bookViews>
  <sheets>
    <sheet name="Sayfa1" sheetId="1" r:id="rId1"/>
    <sheet name="Sayfa2" sheetId="2" r:id="rId2"/>
    <sheet name="Sayfa3" sheetId="3" r:id="rId3"/>
  </sheets>
  <definedNames/>
  <calcPr fullCalcOnLoad="1"/>
</workbook>
</file>

<file path=xl/sharedStrings.xml><?xml version="1.0" encoding="utf-8"?>
<sst xmlns="http://schemas.openxmlformats.org/spreadsheetml/2006/main" count="176" uniqueCount="170">
  <si>
    <t>No</t>
  </si>
  <si>
    <t>Yapılacak İşin Cinsi</t>
  </si>
  <si>
    <t>077-100</t>
  </si>
  <si>
    <t>Alafranga hela taşı</t>
  </si>
  <si>
    <t>078-300</t>
  </si>
  <si>
    <t>Alafranga hela tesisat</t>
  </si>
  <si>
    <t>083-202</t>
  </si>
  <si>
    <t>Pasl.Ç.Eviye</t>
  </si>
  <si>
    <t>084-102</t>
  </si>
  <si>
    <t>Eviye  tesisatı</t>
  </si>
  <si>
    <t>097-203</t>
  </si>
  <si>
    <t>10x10 Plas yer süzg</t>
  </si>
  <si>
    <t>170-201</t>
  </si>
  <si>
    <t>Köşe tip rad mus-1/2</t>
  </si>
  <si>
    <t>171-201</t>
  </si>
  <si>
    <t>rad rakoru-1/2</t>
  </si>
  <si>
    <t>201-105</t>
  </si>
  <si>
    <t>201-106</t>
  </si>
  <si>
    <t>Dikişli boru--3/4</t>
  </si>
  <si>
    <t>Dikişli boru--1</t>
  </si>
  <si>
    <t>201-107</t>
  </si>
  <si>
    <t>Dikişli boru---11/4</t>
  </si>
  <si>
    <t>201-108</t>
  </si>
  <si>
    <t>Dikişli boru--11/2</t>
  </si>
  <si>
    <t>201-109</t>
  </si>
  <si>
    <t>Dikişli boru---2</t>
  </si>
  <si>
    <t>201-110</t>
  </si>
  <si>
    <t>Dikişli boru--21/2</t>
  </si>
  <si>
    <t>201-111</t>
  </si>
  <si>
    <t>Dikişli boru----3</t>
  </si>
  <si>
    <t>201-208</t>
  </si>
  <si>
    <t>204-402</t>
  </si>
  <si>
    <t>PVC pissu boru-70</t>
  </si>
  <si>
    <t>204-403</t>
  </si>
  <si>
    <t>PVC pissu boru-100</t>
  </si>
  <si>
    <t>204-405</t>
  </si>
  <si>
    <t>PVC pissu boru-150</t>
  </si>
  <si>
    <t>204-3103</t>
  </si>
  <si>
    <t>PN20 prop boru-3/4</t>
  </si>
  <si>
    <t>204-3104</t>
  </si>
  <si>
    <t>PN20 prop boru----1</t>
  </si>
  <si>
    <t>204-3106</t>
  </si>
  <si>
    <t>PN20 prop boru-11/2</t>
  </si>
  <si>
    <t>210-615</t>
  </si>
  <si>
    <t>210-617</t>
  </si>
  <si>
    <t>071-206</t>
  </si>
  <si>
    <t>50X65 Ayaklı Lavabo</t>
  </si>
  <si>
    <t>072-201</t>
  </si>
  <si>
    <t>Lavabo Tes.Uzun Mus</t>
  </si>
  <si>
    <t>40x60 Kristal ayna</t>
  </si>
  <si>
    <t>073-202</t>
  </si>
  <si>
    <t>097-101</t>
  </si>
  <si>
    <t>Yer süzgeci/pik/15x24</t>
  </si>
  <si>
    <t>207-102</t>
  </si>
  <si>
    <t>Şiber Vana-3/4</t>
  </si>
  <si>
    <t>galvaniz boru-2</t>
  </si>
  <si>
    <t>boru montajı(x0,3)</t>
  </si>
  <si>
    <t>boru montajı(x0.45)</t>
  </si>
  <si>
    <t>TOPLAM</t>
  </si>
  <si>
    <t>080-102</t>
  </si>
  <si>
    <t>pisuar ve tesisatı</t>
  </si>
  <si>
    <t>193-201</t>
  </si>
  <si>
    <t>boru montajı(x0,25)</t>
  </si>
  <si>
    <t>227-204</t>
  </si>
  <si>
    <t>Hidrant-100 mm</t>
  </si>
  <si>
    <t>TUTAR
(YTL)</t>
  </si>
  <si>
    <t>Br.Fiyat
(YTL)</t>
  </si>
  <si>
    <t>*Poz No</t>
  </si>
  <si>
    <t>*Miktar</t>
  </si>
  <si>
    <t>216-704</t>
  </si>
  <si>
    <t>1001-002</t>
  </si>
  <si>
    <t>1002-1004</t>
  </si>
  <si>
    <t>204-401</t>
  </si>
  <si>
    <t>PVC pissu boru-50</t>
  </si>
  <si>
    <t>107-625</t>
  </si>
  <si>
    <t>112-300</t>
  </si>
  <si>
    <t>LPG termisifon</t>
  </si>
  <si>
    <t>239-101</t>
  </si>
  <si>
    <t>201-207</t>
  </si>
  <si>
    <t>galvaniz boru-11/2</t>
  </si>
  <si>
    <t>201-210</t>
  </si>
  <si>
    <t>galvaniz boru-3</t>
  </si>
  <si>
    <t xml:space="preserve">105-616 </t>
  </si>
  <si>
    <t>227-205</t>
  </si>
  <si>
    <t>Geri Tepme Ventili-50 mm</t>
  </si>
  <si>
    <t>227-206</t>
  </si>
  <si>
    <t>Geri Tepme Ventili-80 mm</t>
  </si>
  <si>
    <t>Flatör-2"</t>
  </si>
  <si>
    <t>104-107</t>
  </si>
  <si>
    <t>210-619</t>
  </si>
  <si>
    <t>Küresel vana--3"</t>
  </si>
  <si>
    <t>Küresel vana--2"</t>
  </si>
  <si>
    <t>207-613</t>
  </si>
  <si>
    <t>Küresel vana-3/4"</t>
  </si>
  <si>
    <t>Küresel vana-1 1/4"</t>
  </si>
  <si>
    <t>165-308</t>
  </si>
  <si>
    <t>174-517</t>
  </si>
  <si>
    <t>152-2113</t>
  </si>
  <si>
    <t>Dikişli boru----4</t>
  </si>
  <si>
    <t>Dikişli boru----5</t>
  </si>
  <si>
    <t>Dikişli boru----6</t>
  </si>
  <si>
    <t>201-112</t>
  </si>
  <si>
    <t>201-113</t>
  </si>
  <si>
    <t>201-114</t>
  </si>
  <si>
    <t>210-712</t>
  </si>
  <si>
    <t>Küresel vana--DN150</t>
  </si>
  <si>
    <t>227-305</t>
  </si>
  <si>
    <t>Geri Tepme Ventili-150 mm</t>
  </si>
  <si>
    <t>Emniyet Ventili-32 mm</t>
  </si>
  <si>
    <t>229-104</t>
  </si>
  <si>
    <t>1020-118</t>
  </si>
  <si>
    <t>1017-100</t>
  </si>
  <si>
    <t>İtfaiye Bağl Ağzı-100 mm</t>
  </si>
  <si>
    <t>301-304</t>
  </si>
  <si>
    <t>319-102</t>
  </si>
  <si>
    <t>327-303</t>
  </si>
  <si>
    <t>331-103</t>
  </si>
  <si>
    <t>358-305</t>
  </si>
  <si>
    <t>224-301</t>
  </si>
  <si>
    <t>162-201</t>
  </si>
  <si>
    <t>Termostat-120C-Madeni</t>
  </si>
  <si>
    <t>YANGIN TESİSATI</t>
  </si>
  <si>
    <t>SIHHİ TESİSAT</t>
  </si>
  <si>
    <t>KALORİFER TESİSATI</t>
  </si>
  <si>
    <t>OTOMATİK KONTROL TESİSATI</t>
  </si>
  <si>
    <t>DOĞALGAZ TESİSATI</t>
  </si>
  <si>
    <t>201-1007</t>
  </si>
  <si>
    <t>Doğalgaz boru-76mm</t>
  </si>
  <si>
    <t>210-832</t>
  </si>
  <si>
    <t>212-426</t>
  </si>
  <si>
    <t>253-602</t>
  </si>
  <si>
    <t>253-606</t>
  </si>
  <si>
    <t>HAVALANDIRMA TESİSATI</t>
  </si>
  <si>
    <t>164-100</t>
  </si>
  <si>
    <t>163-700</t>
  </si>
  <si>
    <t>163-200</t>
  </si>
  <si>
    <t>Hidrometre-100mm-3 atm</t>
  </si>
  <si>
    <t>163-500</t>
  </si>
  <si>
    <t>Kazan Blöf Vanası</t>
  </si>
  <si>
    <t>163-600</t>
  </si>
  <si>
    <t>2007 YILI İÇİN
GN.TOPLAM</t>
  </si>
  <si>
    <t>2008 YILI İÇİN(%10 Enf)
GN.TOPLAM</t>
  </si>
  <si>
    <t>Pissu Pompası
-6/8 m3/h-6/8 mss</t>
  </si>
  <si>
    <t>Tam OtomBina .Hidrofor
10m3/h-6/8 bar</t>
  </si>
  <si>
    <t>Tam Otom.Yang.Pompası
40m3/h-6/9 bar</t>
  </si>
  <si>
    <t>Kalorifer Kazanı-
800.000 Kcal/h</t>
  </si>
  <si>
    <t>Sirk.Pompası(ikiz)-
10/40m3/h-2/4,7mss</t>
  </si>
  <si>
    <t>Kapalı Genleşme Deposu
1000 lt</t>
  </si>
  <si>
    <t>Çift Cidarlı Pasl.
Çelik Baca-140 mm</t>
  </si>
  <si>
    <t>623/134  Dökme
Dilimli  Radyatör</t>
  </si>
  <si>
    <t>Otomatik Hava
Atma Cihazı-1/2"</t>
  </si>
  <si>
    <t>Kazan Drenaj ve 
Su alma Musluğu</t>
  </si>
  <si>
    <t>Elektrikli Dald.
Termostatı-100 C</t>
  </si>
  <si>
    <t>Elektronik Sıcaklık
 Kont.Paneli</t>
  </si>
  <si>
    <t>Denge Röleli Oransal
Servomotor-150mm</t>
  </si>
  <si>
    <t>Vana-Servomotor 
Bağl.Mekanizması</t>
  </si>
  <si>
    <t>Üç yollu Otomatik
Vana Gövdesi-150mm</t>
  </si>
  <si>
    <t>Havagazı kapama
Musluğu-80 mm</t>
  </si>
  <si>
    <t>Filtreli Regülatör-
65mm</t>
  </si>
  <si>
    <t>Manometre-
100mm-1 atm</t>
  </si>
  <si>
    <t>Manometre 
Musluğu</t>
  </si>
  <si>
    <t>Pencere Tipi Aspiratör
-1000 m3/h-30mm</t>
  </si>
  <si>
    <t>Pencere Tipi Aspiratör-
4000 m3/h-50mm</t>
  </si>
  <si>
    <t xml:space="preserve"> Prizmatik Paslanmaz 
Çelik Su  Depo-45 m3</t>
  </si>
  <si>
    <t>Geri Tepme Ventili-
40 mm</t>
  </si>
  <si>
    <t>Yangın dolabı-
50x65x15-30m</t>
  </si>
  <si>
    <t>….. İLKÖĞRETİM OKULU
GENEL MEKANİK TESİSAT KEŞİF ÖZETİ-2007</t>
  </si>
  <si>
    <t>Yıl</t>
  </si>
  <si>
    <t>Eskalesyon</t>
  </si>
  <si>
    <t>Katsayısı</t>
  </si>
</sst>
</file>

<file path=xl/styles.xml><?xml version="1.0" encoding="utf-8"?>
<styleSheet xmlns="http://schemas.openxmlformats.org/spreadsheetml/2006/main">
  <numFmts count="1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.00\ &quot;TL&quot;"/>
    <numFmt numFmtId="165" formatCode="#,##0.00\ _T_L"/>
    <numFmt numFmtId="166" formatCode="[$€-2]\ #,##0.00"/>
    <numFmt numFmtId="167" formatCode="[$€-2]\ #,##0"/>
    <numFmt numFmtId="168" formatCode="#,##0\ &quot;TL&quot;"/>
    <numFmt numFmtId="169" formatCode="[$-41F]dd\ mmmm\ yyyy\ dddd"/>
    <numFmt numFmtId="170" formatCode="[$-F800]dddd\,\ mmmm\ dd\,\ yyyy"/>
    <numFmt numFmtId="171" formatCode="[$€-2]\ #,##0;[Red]\-[$€-2]\ #,##0"/>
    <numFmt numFmtId="172" formatCode="&quot;Evet&quot;;&quot;Evet&quot;;&quot;Hayır&quot;"/>
    <numFmt numFmtId="173" formatCode="&quot;Doğru&quot;;&quot;Doğru&quot;;&quot;Yanlış&quot;"/>
    <numFmt numFmtId="174" formatCode="&quot;Açık&quot;;&quot;Açık&quot;;&quot;Kapalı&quot;"/>
  </numFmts>
  <fonts count="47">
    <font>
      <sz val="10"/>
      <name val="Arial Tur"/>
      <family val="0"/>
    </font>
    <font>
      <b/>
      <sz val="10"/>
      <name val="Arial Tur"/>
      <family val="0"/>
    </font>
    <font>
      <b/>
      <sz val="11"/>
      <name val="Arial Tur"/>
      <family val="0"/>
    </font>
    <font>
      <sz val="11"/>
      <name val="Arial Tur"/>
      <family val="0"/>
    </font>
    <font>
      <b/>
      <sz val="18"/>
      <name val="Arial Tur"/>
      <family val="0"/>
    </font>
    <font>
      <sz val="18"/>
      <name val="Arial Tur"/>
      <family val="0"/>
    </font>
    <font>
      <sz val="10"/>
      <color indexed="8"/>
      <name val="Verdana"/>
      <family val="2"/>
    </font>
    <font>
      <b/>
      <sz val="12"/>
      <name val="Arial Tur"/>
      <family val="0"/>
    </font>
    <font>
      <b/>
      <sz val="12"/>
      <color indexed="8"/>
      <name val="Verdana"/>
      <family val="2"/>
    </font>
    <font>
      <b/>
      <sz val="8"/>
      <name val="Arial Tur"/>
      <family val="0"/>
    </font>
    <font>
      <sz val="8"/>
      <name val="Arial Tur"/>
      <family val="0"/>
    </font>
    <font>
      <sz val="14"/>
      <name val="Arial Tu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0" borderId="5" applyNumberFormat="0" applyAlignment="0" applyProtection="0"/>
    <xf numFmtId="0" fontId="38" fillId="21" borderId="6" applyNumberFormat="0" applyAlignment="0" applyProtection="0"/>
    <xf numFmtId="0" fontId="39" fillId="20" borderId="6" applyNumberFormat="0" applyAlignment="0" applyProtection="0"/>
    <xf numFmtId="0" fontId="40" fillId="22" borderId="7" applyNumberFormat="0" applyAlignment="0" applyProtection="0"/>
    <xf numFmtId="0" fontId="41" fillId="23" borderId="0" applyNumberFormat="0" applyBorder="0" applyAlignment="0" applyProtection="0"/>
    <xf numFmtId="0" fontId="42" fillId="24" borderId="0" applyNumberFormat="0" applyBorder="0" applyAlignment="0" applyProtection="0"/>
    <xf numFmtId="0" fontId="0" fillId="25" borderId="8" applyNumberFormat="0" applyFont="0" applyAlignment="0" applyProtection="0"/>
    <xf numFmtId="0" fontId="43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1" fillId="33" borderId="10" xfId="0" applyFont="1" applyFill="1" applyBorder="1" applyAlignment="1">
      <alignment/>
    </xf>
    <xf numFmtId="0" fontId="1" fillId="34" borderId="10" xfId="0" applyFont="1" applyFill="1" applyBorder="1" applyAlignment="1">
      <alignment/>
    </xf>
    <xf numFmtId="0" fontId="0" fillId="34" borderId="10" xfId="0" applyFill="1" applyBorder="1" applyAlignment="1">
      <alignment/>
    </xf>
    <xf numFmtId="164" fontId="1" fillId="33" borderId="10" xfId="0" applyNumberFormat="1" applyFont="1" applyFill="1" applyBorder="1" applyAlignment="1">
      <alignment/>
    </xf>
    <xf numFmtId="2" fontId="1" fillId="35" borderId="10" xfId="0" applyNumberFormat="1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 wrapText="1"/>
    </xf>
    <xf numFmtId="0" fontId="1" fillId="34" borderId="10" xfId="0" applyFont="1" applyFill="1" applyBorder="1" applyAlignment="1">
      <alignment horizontal="center"/>
    </xf>
    <xf numFmtId="0" fontId="1" fillId="35" borderId="10" xfId="0" applyFont="1" applyFill="1" applyBorder="1" applyAlignment="1">
      <alignment horizontal="center" wrapText="1"/>
    </xf>
    <xf numFmtId="3" fontId="1" fillId="34" borderId="10" xfId="0" applyNumberFormat="1" applyFont="1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6" fillId="0" borderId="0" xfId="0" applyFont="1" applyAlignment="1">
      <alignment/>
    </xf>
    <xf numFmtId="17" fontId="6" fillId="0" borderId="0" xfId="0" applyNumberFormat="1" applyFont="1" applyAlignment="1">
      <alignment/>
    </xf>
    <xf numFmtId="2" fontId="6" fillId="0" borderId="0" xfId="0" applyNumberFormat="1" applyFont="1" applyAlignment="1">
      <alignment horizontal="left"/>
    </xf>
    <xf numFmtId="0" fontId="6" fillId="0" borderId="0" xfId="0" applyFont="1" applyAlignment="1">
      <alignment horizontal="center"/>
    </xf>
    <xf numFmtId="0" fontId="6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0" fontId="6" fillId="35" borderId="10" xfId="0" applyFont="1" applyFill="1" applyBorder="1" applyAlignment="1">
      <alignment horizontal="center"/>
    </xf>
    <xf numFmtId="0" fontId="6" fillId="35" borderId="10" xfId="0" applyNumberFormat="1" applyFont="1" applyFill="1" applyBorder="1" applyAlignment="1">
      <alignment horizontal="center"/>
    </xf>
    <xf numFmtId="2" fontId="0" fillId="35" borderId="10" xfId="0" applyNumberFormat="1" applyFill="1" applyBorder="1" applyAlignment="1">
      <alignment horizontal="center"/>
    </xf>
    <xf numFmtId="2" fontId="6" fillId="35" borderId="10" xfId="0" applyNumberFormat="1" applyFont="1" applyFill="1" applyBorder="1" applyAlignment="1">
      <alignment horizontal="center"/>
    </xf>
    <xf numFmtId="0" fontId="1" fillId="36" borderId="11" xfId="0" applyFont="1" applyFill="1" applyBorder="1" applyAlignment="1">
      <alignment/>
    </xf>
    <xf numFmtId="0" fontId="1" fillId="36" borderId="12" xfId="0" applyFont="1" applyFill="1" applyBorder="1" applyAlignment="1">
      <alignment/>
    </xf>
    <xf numFmtId="164" fontId="7" fillId="33" borderId="10" xfId="0" applyNumberFormat="1" applyFont="1" applyFill="1" applyBorder="1" applyAlignment="1">
      <alignment/>
    </xf>
    <xf numFmtId="2" fontId="8" fillId="35" borderId="10" xfId="0" applyNumberFormat="1" applyFont="1" applyFill="1" applyBorder="1" applyAlignment="1">
      <alignment horizontal="center"/>
    </xf>
    <xf numFmtId="2" fontId="8" fillId="35" borderId="10" xfId="0" applyNumberFormat="1" applyFont="1" applyFill="1" applyBorder="1" applyAlignment="1">
      <alignment horizontal="center" wrapText="1"/>
    </xf>
    <xf numFmtId="0" fontId="1" fillId="0" borderId="0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2" fontId="8" fillId="35" borderId="13" xfId="0" applyNumberFormat="1" applyFont="1" applyFill="1" applyBorder="1" applyAlignment="1">
      <alignment horizontal="center"/>
    </xf>
    <xf numFmtId="0" fontId="9" fillId="36" borderId="11" xfId="0" applyFont="1" applyFill="1" applyBorder="1" applyAlignment="1">
      <alignment/>
    </xf>
    <xf numFmtId="0" fontId="10" fillId="0" borderId="12" xfId="0" applyFont="1" applyBorder="1" applyAlignment="1">
      <alignment/>
    </xf>
    <xf numFmtId="0" fontId="1" fillId="36" borderId="11" xfId="0" applyFont="1" applyFill="1" applyBorder="1" applyAlignment="1">
      <alignment/>
    </xf>
    <xf numFmtId="0" fontId="0" fillId="0" borderId="12" xfId="0" applyBorder="1" applyAlignment="1">
      <alignment/>
    </xf>
    <xf numFmtId="0" fontId="1" fillId="36" borderId="12" xfId="0" applyFont="1" applyFill="1" applyBorder="1" applyAlignment="1">
      <alignment/>
    </xf>
    <xf numFmtId="0" fontId="1" fillId="36" borderId="11" xfId="0" applyFont="1" applyFill="1" applyBorder="1" applyAlignment="1">
      <alignment wrapText="1"/>
    </xf>
    <xf numFmtId="0" fontId="1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1" fillId="0" borderId="12" xfId="0" applyFont="1" applyBorder="1" applyAlignment="1">
      <alignment/>
    </xf>
    <xf numFmtId="0" fontId="1" fillId="36" borderId="10" xfId="0" applyFont="1" applyFill="1" applyBorder="1" applyAlignment="1">
      <alignment wrapText="1"/>
    </xf>
    <xf numFmtId="0" fontId="1" fillId="0" borderId="10" xfId="0" applyFont="1" applyBorder="1" applyAlignment="1">
      <alignment/>
    </xf>
    <xf numFmtId="0" fontId="1" fillId="36" borderId="14" xfId="0" applyFont="1" applyFill="1" applyBorder="1" applyAlignment="1">
      <alignment/>
    </xf>
    <xf numFmtId="0" fontId="4" fillId="34" borderId="11" xfId="0" applyFont="1" applyFill="1" applyBorder="1" applyAlignment="1">
      <alignment horizontal="center" wrapText="1"/>
    </xf>
    <xf numFmtId="0" fontId="5" fillId="0" borderId="14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11" fillId="36" borderId="11" xfId="0" applyFont="1" applyFill="1" applyBorder="1" applyAlignment="1">
      <alignment/>
    </xf>
    <xf numFmtId="0" fontId="11" fillId="36" borderId="12" xfId="0" applyFont="1" applyFill="1" applyBorder="1" applyAlignment="1">
      <alignment/>
    </xf>
    <xf numFmtId="0" fontId="2" fillId="34" borderId="10" xfId="0" applyFont="1" applyFill="1" applyBorder="1" applyAlignment="1">
      <alignment/>
    </xf>
    <xf numFmtId="0" fontId="3" fillId="0" borderId="10" xfId="0" applyFont="1" applyBorder="1" applyAlignment="1">
      <alignment/>
    </xf>
    <xf numFmtId="0" fontId="11" fillId="0" borderId="12" xfId="0" applyFont="1" applyBorder="1" applyAlignment="1">
      <alignment/>
    </xf>
    <xf numFmtId="0" fontId="46" fillId="0" borderId="15" xfId="0" applyFont="1" applyBorder="1" applyAlignment="1">
      <alignment horizontal="center"/>
    </xf>
    <xf numFmtId="0" fontId="46" fillId="0" borderId="16" xfId="0" applyFont="1" applyBorder="1" applyAlignment="1">
      <alignment horizontal="center" wrapText="1"/>
    </xf>
    <xf numFmtId="0" fontId="46" fillId="0" borderId="17" xfId="0" applyFont="1" applyBorder="1" applyAlignment="1">
      <alignment horizontal="center"/>
    </xf>
    <xf numFmtId="0" fontId="46" fillId="0" borderId="18" xfId="0" applyFont="1" applyBorder="1" applyAlignment="1">
      <alignment horizontal="center" wrapText="1"/>
    </xf>
    <xf numFmtId="0" fontId="46" fillId="0" borderId="17" xfId="0" applyFont="1" applyBorder="1" applyAlignment="1">
      <alignment horizontal="center"/>
    </xf>
    <xf numFmtId="0" fontId="46" fillId="0" borderId="18" xfId="0" applyFont="1" applyBorder="1" applyAlignment="1">
      <alignment horizont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18"/>
  <sheetViews>
    <sheetView tabSelected="1" zoomScalePageLayoutView="0" workbookViewId="0" topLeftCell="A100">
      <selection activeCell="B103" sqref="B103:C118"/>
    </sheetView>
  </sheetViews>
  <sheetFormatPr defaultColWidth="9.00390625" defaultRowHeight="12.75"/>
  <cols>
    <col min="1" max="1" width="3.00390625" style="0" customWidth="1"/>
    <col min="2" max="2" width="9.625" style="0" customWidth="1"/>
    <col min="4" max="4" width="20.875" style="0" customWidth="1"/>
    <col min="5" max="5" width="5.375" style="0" customWidth="1"/>
    <col min="6" max="6" width="21.25390625" style="0" customWidth="1"/>
    <col min="7" max="7" width="17.125" style="0" customWidth="1"/>
    <col min="8" max="8" width="15.625" style="0" bestFit="1" customWidth="1"/>
  </cols>
  <sheetData>
    <row r="2" spans="1:7" ht="48.75" customHeight="1">
      <c r="A2" s="41" t="s">
        <v>166</v>
      </c>
      <c r="B2" s="42"/>
      <c r="C2" s="42"/>
      <c r="D2" s="42"/>
      <c r="E2" s="42"/>
      <c r="F2" s="42"/>
      <c r="G2" s="43"/>
    </row>
    <row r="4" spans="1:7" ht="15">
      <c r="A4" s="46"/>
      <c r="B4" s="46"/>
      <c r="C4" s="46"/>
      <c r="D4" s="46"/>
      <c r="E4" s="46"/>
      <c r="F4" s="47"/>
      <c r="G4" s="47"/>
    </row>
    <row r="5" spans="1:7" ht="25.5">
      <c r="A5" s="1" t="s">
        <v>0</v>
      </c>
      <c r="B5" s="7" t="s">
        <v>67</v>
      </c>
      <c r="C5" s="31" t="s">
        <v>1</v>
      </c>
      <c r="D5" s="32"/>
      <c r="E5" s="7" t="s">
        <v>68</v>
      </c>
      <c r="F5" s="8" t="s">
        <v>66</v>
      </c>
      <c r="G5" s="6" t="s">
        <v>65</v>
      </c>
    </row>
    <row r="6" spans="1:7" ht="18">
      <c r="A6" s="1"/>
      <c r="B6" s="7"/>
      <c r="C6" s="44" t="s">
        <v>122</v>
      </c>
      <c r="D6" s="45"/>
      <c r="E6" s="7"/>
      <c r="F6" s="8"/>
      <c r="G6" s="6"/>
    </row>
    <row r="7" spans="1:8" ht="12.75">
      <c r="A7" s="1">
        <v>2</v>
      </c>
      <c r="B7" s="9" t="s">
        <v>45</v>
      </c>
      <c r="C7" s="31" t="s">
        <v>46</v>
      </c>
      <c r="D7" s="33"/>
      <c r="E7" s="2">
        <v>110</v>
      </c>
      <c r="F7" s="17">
        <v>122.4</v>
      </c>
      <c r="G7" s="4">
        <f aca="true" t="shared" si="0" ref="G7:G22">E7*F7</f>
        <v>13464</v>
      </c>
      <c r="H7" s="14"/>
    </row>
    <row r="8" spans="1:9" ht="12.75">
      <c r="A8" s="1">
        <v>3</v>
      </c>
      <c r="B8" s="9" t="s">
        <v>47</v>
      </c>
      <c r="C8" s="31" t="s">
        <v>48</v>
      </c>
      <c r="D8" s="33"/>
      <c r="E8" s="2">
        <v>110</v>
      </c>
      <c r="F8" s="17">
        <v>115</v>
      </c>
      <c r="G8" s="4">
        <f t="shared" si="0"/>
        <v>12650</v>
      </c>
      <c r="H8" s="14"/>
      <c r="I8" s="11"/>
    </row>
    <row r="9" spans="1:8" ht="12.75">
      <c r="A9" s="1">
        <v>4</v>
      </c>
      <c r="B9" s="9" t="s">
        <v>50</v>
      </c>
      <c r="C9" s="31" t="s">
        <v>49</v>
      </c>
      <c r="D9" s="40"/>
      <c r="E9" s="2">
        <v>110</v>
      </c>
      <c r="F9" s="17">
        <v>43</v>
      </c>
      <c r="G9" s="4">
        <f t="shared" si="0"/>
        <v>4730</v>
      </c>
      <c r="H9" s="14"/>
    </row>
    <row r="10" spans="1:8" ht="12.75">
      <c r="A10" s="1">
        <v>5</v>
      </c>
      <c r="B10" s="9" t="s">
        <v>2</v>
      </c>
      <c r="C10" s="31" t="s">
        <v>3</v>
      </c>
      <c r="D10" s="40"/>
      <c r="E10" s="2">
        <v>77</v>
      </c>
      <c r="F10" s="17">
        <v>73</v>
      </c>
      <c r="G10" s="4">
        <f t="shared" si="0"/>
        <v>5621</v>
      </c>
      <c r="H10" s="14"/>
    </row>
    <row r="11" spans="1:8" ht="12.75">
      <c r="A11" s="1">
        <v>6</v>
      </c>
      <c r="B11" s="7" t="s">
        <v>4</v>
      </c>
      <c r="C11" s="31" t="s">
        <v>5</v>
      </c>
      <c r="D11" s="33"/>
      <c r="E11" s="2">
        <v>77</v>
      </c>
      <c r="F11" s="17">
        <v>69</v>
      </c>
      <c r="G11" s="4">
        <f t="shared" si="0"/>
        <v>5313</v>
      </c>
      <c r="H11" s="14"/>
    </row>
    <row r="12" spans="1:8" ht="12.75">
      <c r="A12" s="1">
        <v>7</v>
      </c>
      <c r="B12" s="7" t="s">
        <v>59</v>
      </c>
      <c r="C12" s="31" t="s">
        <v>60</v>
      </c>
      <c r="D12" s="40"/>
      <c r="E12" s="2">
        <v>18</v>
      </c>
      <c r="F12" s="17">
        <v>88</v>
      </c>
      <c r="G12" s="4">
        <f t="shared" si="0"/>
        <v>1584</v>
      </c>
      <c r="H12" s="14"/>
    </row>
    <row r="13" spans="1:8" ht="12.75">
      <c r="A13" s="1">
        <v>8</v>
      </c>
      <c r="B13" s="7" t="s">
        <v>6</v>
      </c>
      <c r="C13" s="31" t="s">
        <v>7</v>
      </c>
      <c r="D13" s="40"/>
      <c r="E13" s="2">
        <v>5</v>
      </c>
      <c r="F13" s="17">
        <v>55</v>
      </c>
      <c r="G13" s="4">
        <f t="shared" si="0"/>
        <v>275</v>
      </c>
      <c r="H13" s="14"/>
    </row>
    <row r="14" spans="1:8" ht="12.75">
      <c r="A14" s="1">
        <v>9</v>
      </c>
      <c r="B14" s="9" t="s">
        <v>8</v>
      </c>
      <c r="C14" s="31" t="s">
        <v>9</v>
      </c>
      <c r="D14" s="40"/>
      <c r="E14" s="2">
        <v>5</v>
      </c>
      <c r="F14" s="17">
        <v>101.2</v>
      </c>
      <c r="G14" s="4">
        <f t="shared" si="0"/>
        <v>506</v>
      </c>
      <c r="H14" s="14"/>
    </row>
    <row r="15" spans="1:8" ht="12.75">
      <c r="A15" s="1">
        <v>10</v>
      </c>
      <c r="B15" s="9" t="s">
        <v>51</v>
      </c>
      <c r="C15" s="31" t="s">
        <v>52</v>
      </c>
      <c r="D15" s="33"/>
      <c r="E15" s="2">
        <v>2</v>
      </c>
      <c r="F15" s="17">
        <v>19.95</v>
      </c>
      <c r="G15" s="4">
        <f t="shared" si="0"/>
        <v>39.9</v>
      </c>
      <c r="H15" s="14"/>
    </row>
    <row r="16" spans="1:9" ht="12.75">
      <c r="A16" s="1">
        <v>11</v>
      </c>
      <c r="B16" s="9" t="s">
        <v>10</v>
      </c>
      <c r="C16" s="31" t="s">
        <v>11</v>
      </c>
      <c r="D16" s="40"/>
      <c r="E16" s="2">
        <v>23</v>
      </c>
      <c r="F16" s="18">
        <v>3.7</v>
      </c>
      <c r="G16" s="4">
        <f t="shared" si="0"/>
        <v>85.10000000000001</v>
      </c>
      <c r="H16" s="15"/>
      <c r="I16" s="12"/>
    </row>
    <row r="17" spans="1:9" ht="12.75">
      <c r="A17" s="1">
        <v>12</v>
      </c>
      <c r="B17" s="9" t="s">
        <v>75</v>
      </c>
      <c r="C17" s="31" t="s">
        <v>76</v>
      </c>
      <c r="D17" s="33"/>
      <c r="E17" s="2">
        <v>3</v>
      </c>
      <c r="F17" s="5">
        <v>200</v>
      </c>
      <c r="G17" s="4">
        <f t="shared" si="0"/>
        <v>600</v>
      </c>
      <c r="H17" s="15"/>
      <c r="I17" s="12"/>
    </row>
    <row r="18" spans="1:9" ht="12.75">
      <c r="A18" s="1">
        <v>13</v>
      </c>
      <c r="B18" s="9" t="s">
        <v>88</v>
      </c>
      <c r="C18" s="31" t="s">
        <v>87</v>
      </c>
      <c r="D18" s="33"/>
      <c r="E18" s="2">
        <v>1</v>
      </c>
      <c r="F18" s="20">
        <v>30.25</v>
      </c>
      <c r="G18" s="4">
        <f t="shared" si="0"/>
        <v>30.25</v>
      </c>
      <c r="H18" s="15"/>
      <c r="I18" s="12"/>
    </row>
    <row r="19" spans="1:9" ht="25.5" customHeight="1">
      <c r="A19" s="1">
        <v>14</v>
      </c>
      <c r="B19" s="9" t="s">
        <v>82</v>
      </c>
      <c r="C19" s="34" t="s">
        <v>163</v>
      </c>
      <c r="D19" s="33"/>
      <c r="E19" s="2">
        <v>1</v>
      </c>
      <c r="F19" s="17">
        <v>34694.75</v>
      </c>
      <c r="G19" s="4">
        <f t="shared" si="0"/>
        <v>34694.75</v>
      </c>
      <c r="H19" s="15"/>
      <c r="I19" s="12"/>
    </row>
    <row r="20" spans="1:9" ht="25.5" customHeight="1">
      <c r="A20" s="1">
        <v>15</v>
      </c>
      <c r="B20" s="9" t="s">
        <v>83</v>
      </c>
      <c r="C20" s="34" t="s">
        <v>164</v>
      </c>
      <c r="D20" s="32"/>
      <c r="E20" s="2">
        <v>1</v>
      </c>
      <c r="F20" s="17">
        <v>30.6</v>
      </c>
      <c r="G20" s="4">
        <f t="shared" si="0"/>
        <v>30.6</v>
      </c>
      <c r="H20" s="15"/>
      <c r="I20" s="12"/>
    </row>
    <row r="21" spans="1:9" ht="25.5" customHeight="1">
      <c r="A21" s="1">
        <v>16</v>
      </c>
      <c r="B21" s="9" t="s">
        <v>77</v>
      </c>
      <c r="C21" s="34" t="s">
        <v>142</v>
      </c>
      <c r="D21" s="32"/>
      <c r="E21" s="2">
        <v>1</v>
      </c>
      <c r="F21" s="5">
        <v>384</v>
      </c>
      <c r="G21" s="4">
        <f t="shared" si="0"/>
        <v>384</v>
      </c>
      <c r="H21" s="15"/>
      <c r="I21" s="12"/>
    </row>
    <row r="22" spans="1:9" ht="12.75">
      <c r="A22" s="1">
        <v>17</v>
      </c>
      <c r="B22" s="7" t="s">
        <v>72</v>
      </c>
      <c r="C22" s="31" t="s">
        <v>73</v>
      </c>
      <c r="D22" s="33"/>
      <c r="E22" s="2">
        <v>62</v>
      </c>
      <c r="F22" s="5">
        <v>2.1</v>
      </c>
      <c r="G22" s="4">
        <f t="shared" si="0"/>
        <v>130.20000000000002</v>
      </c>
      <c r="H22" s="15"/>
      <c r="I22" s="12"/>
    </row>
    <row r="23" spans="1:9" ht="12.75">
      <c r="A23" s="1">
        <v>18</v>
      </c>
      <c r="B23" s="7" t="s">
        <v>31</v>
      </c>
      <c r="C23" s="31" t="s">
        <v>32</v>
      </c>
      <c r="D23" s="33"/>
      <c r="E23" s="2">
        <v>204</v>
      </c>
      <c r="F23" s="5">
        <v>3.1</v>
      </c>
      <c r="G23" s="4">
        <f aca="true" t="shared" si="1" ref="G23:G31">E23*F23</f>
        <v>632.4</v>
      </c>
      <c r="H23" s="15"/>
      <c r="I23" s="12"/>
    </row>
    <row r="24" spans="1:9" ht="12.75">
      <c r="A24" s="1">
        <v>19</v>
      </c>
      <c r="B24" s="7" t="s">
        <v>33</v>
      </c>
      <c r="C24" s="31" t="s">
        <v>34</v>
      </c>
      <c r="D24" s="33"/>
      <c r="E24" s="2">
        <v>463</v>
      </c>
      <c r="F24" s="20">
        <v>5.5</v>
      </c>
      <c r="G24" s="4">
        <f t="shared" si="1"/>
        <v>2546.5</v>
      </c>
      <c r="H24" s="15"/>
      <c r="I24" s="12"/>
    </row>
    <row r="25" spans="1:9" ht="12.75">
      <c r="A25" s="1">
        <v>20</v>
      </c>
      <c r="B25" s="7" t="s">
        <v>35</v>
      </c>
      <c r="C25" s="31" t="s">
        <v>36</v>
      </c>
      <c r="D25" s="33"/>
      <c r="E25" s="2">
        <v>129</v>
      </c>
      <c r="F25" s="20">
        <v>10.1</v>
      </c>
      <c r="G25" s="4">
        <f t="shared" si="1"/>
        <v>1302.8999999999999</v>
      </c>
      <c r="H25" s="15"/>
      <c r="I25" s="12"/>
    </row>
    <row r="26" spans="1:9" ht="12.75">
      <c r="A26" s="1">
        <v>21</v>
      </c>
      <c r="B26" s="7"/>
      <c r="C26" s="31" t="s">
        <v>62</v>
      </c>
      <c r="D26" s="33"/>
      <c r="E26" s="2">
        <v>1</v>
      </c>
      <c r="F26" s="5">
        <f>(G22+G23+G24+G25)*0.25</f>
        <v>1153</v>
      </c>
      <c r="G26" s="4">
        <f t="shared" si="1"/>
        <v>1153</v>
      </c>
      <c r="H26" s="15"/>
      <c r="I26" s="12"/>
    </row>
    <row r="27" spans="1:9" ht="12.75">
      <c r="A27" s="1">
        <v>22</v>
      </c>
      <c r="B27" s="7" t="s">
        <v>37</v>
      </c>
      <c r="C27" s="31" t="s">
        <v>38</v>
      </c>
      <c r="D27" s="33"/>
      <c r="E27" s="2">
        <v>487</v>
      </c>
      <c r="F27" s="20">
        <v>2.8</v>
      </c>
      <c r="G27" s="4">
        <f t="shared" si="1"/>
        <v>1363.6</v>
      </c>
      <c r="H27" s="15"/>
      <c r="I27" s="12"/>
    </row>
    <row r="28" spans="1:9" ht="12.75">
      <c r="A28" s="1">
        <v>23</v>
      </c>
      <c r="B28" s="7" t="s">
        <v>39</v>
      </c>
      <c r="C28" s="31" t="s">
        <v>40</v>
      </c>
      <c r="D28" s="33"/>
      <c r="E28" s="2">
        <v>64</v>
      </c>
      <c r="F28" s="20">
        <v>3.6</v>
      </c>
      <c r="G28" s="4">
        <f t="shared" si="1"/>
        <v>230.4</v>
      </c>
      <c r="H28" s="15"/>
      <c r="I28" s="12"/>
    </row>
    <row r="29" spans="1:9" ht="12.75">
      <c r="A29" s="1">
        <v>24</v>
      </c>
      <c r="B29" s="7" t="s">
        <v>41</v>
      </c>
      <c r="C29" s="31" t="s">
        <v>42</v>
      </c>
      <c r="D29" s="33"/>
      <c r="E29" s="2">
        <v>48</v>
      </c>
      <c r="F29" s="20">
        <v>8.6</v>
      </c>
      <c r="G29" s="4">
        <f t="shared" si="1"/>
        <v>412.79999999999995</v>
      </c>
      <c r="H29" s="15"/>
      <c r="I29" s="12"/>
    </row>
    <row r="30" spans="1:9" ht="12.75">
      <c r="A30" s="1">
        <v>25</v>
      </c>
      <c r="B30" s="7"/>
      <c r="C30" s="31" t="s">
        <v>57</v>
      </c>
      <c r="D30" s="33"/>
      <c r="E30" s="2">
        <v>1</v>
      </c>
      <c r="F30" s="5">
        <f>(G27+G28+G29)*0.45</f>
        <v>903.06</v>
      </c>
      <c r="G30" s="4">
        <f t="shared" si="1"/>
        <v>903.06</v>
      </c>
      <c r="H30" s="15"/>
      <c r="I30" s="12"/>
    </row>
    <row r="31" spans="1:9" ht="12.75">
      <c r="A31" s="1">
        <v>26</v>
      </c>
      <c r="B31" s="7" t="s">
        <v>53</v>
      </c>
      <c r="C31" s="31" t="s">
        <v>54</v>
      </c>
      <c r="D31" s="33"/>
      <c r="E31" s="2">
        <v>2</v>
      </c>
      <c r="F31" s="20">
        <v>10.6</v>
      </c>
      <c r="G31" s="4">
        <f t="shared" si="1"/>
        <v>21.2</v>
      </c>
      <c r="H31" s="15"/>
      <c r="I31" s="12"/>
    </row>
    <row r="32" spans="1:9" ht="15.75">
      <c r="A32" s="1"/>
      <c r="B32" s="9"/>
      <c r="C32" s="21"/>
      <c r="D32" s="22"/>
      <c r="E32" s="2"/>
      <c r="F32" s="24" t="s">
        <v>58</v>
      </c>
      <c r="G32" s="23">
        <f>SUM(G7:G31)</f>
        <v>88703.65999999999</v>
      </c>
      <c r="H32" s="15"/>
      <c r="I32" s="12"/>
    </row>
    <row r="33" spans="1:9" ht="18">
      <c r="A33" s="1"/>
      <c r="B33" s="9"/>
      <c r="C33" s="44" t="s">
        <v>121</v>
      </c>
      <c r="D33" s="45"/>
      <c r="E33" s="2"/>
      <c r="F33" s="5"/>
      <c r="G33" s="4"/>
      <c r="H33" s="15"/>
      <c r="I33" s="12"/>
    </row>
    <row r="34" spans="1:8" ht="27" customHeight="1">
      <c r="A34" s="1">
        <v>1</v>
      </c>
      <c r="B34" s="9" t="s">
        <v>71</v>
      </c>
      <c r="C34" s="34" t="s">
        <v>165</v>
      </c>
      <c r="D34" s="33"/>
      <c r="E34" s="2">
        <v>16</v>
      </c>
      <c r="F34" s="19">
        <v>821.6</v>
      </c>
      <c r="G34" s="4">
        <f aca="true" t="shared" si="2" ref="G34:G42">E34*F34</f>
        <v>13145.6</v>
      </c>
      <c r="H34" s="16"/>
    </row>
    <row r="35" spans="1:8" ht="27" customHeight="1">
      <c r="A35" s="1">
        <v>2</v>
      </c>
      <c r="B35" s="9" t="s">
        <v>74</v>
      </c>
      <c r="C35" s="34" t="s">
        <v>143</v>
      </c>
      <c r="D35" s="33"/>
      <c r="E35" s="2">
        <v>1</v>
      </c>
      <c r="F35" s="17">
        <v>2491</v>
      </c>
      <c r="G35" s="4">
        <f t="shared" si="2"/>
        <v>2491</v>
      </c>
      <c r="H35" s="14"/>
    </row>
    <row r="36" spans="1:8" ht="12.75">
      <c r="A36" s="1">
        <v>3</v>
      </c>
      <c r="B36" s="9" t="s">
        <v>70</v>
      </c>
      <c r="C36" s="31" t="s">
        <v>64</v>
      </c>
      <c r="D36" s="32"/>
      <c r="E36" s="2">
        <v>2</v>
      </c>
      <c r="F36" s="17">
        <v>1312.5</v>
      </c>
      <c r="G36" s="4">
        <f t="shared" si="2"/>
        <v>2625</v>
      </c>
      <c r="H36" s="14"/>
    </row>
    <row r="37" spans="1:8" ht="12.75">
      <c r="A37" s="1">
        <v>4</v>
      </c>
      <c r="B37" s="9" t="s">
        <v>111</v>
      </c>
      <c r="C37" s="31" t="s">
        <v>112</v>
      </c>
      <c r="D37" s="33"/>
      <c r="E37" s="2">
        <v>1</v>
      </c>
      <c r="F37" s="17">
        <v>400</v>
      </c>
      <c r="G37" s="4">
        <f t="shared" si="2"/>
        <v>400</v>
      </c>
      <c r="H37" s="14"/>
    </row>
    <row r="38" spans="1:8" ht="24" customHeight="1">
      <c r="A38" s="1">
        <v>5</v>
      </c>
      <c r="B38" s="9" t="s">
        <v>110</v>
      </c>
      <c r="C38" s="34" t="s">
        <v>144</v>
      </c>
      <c r="D38" s="33"/>
      <c r="E38" s="2">
        <v>1</v>
      </c>
      <c r="F38" s="17">
        <v>12000</v>
      </c>
      <c r="G38" s="4">
        <f t="shared" si="2"/>
        <v>12000</v>
      </c>
      <c r="H38" s="14"/>
    </row>
    <row r="39" spans="1:8" ht="12.75">
      <c r="A39" s="1">
        <v>6</v>
      </c>
      <c r="B39" s="9" t="s">
        <v>78</v>
      </c>
      <c r="C39" s="31" t="s">
        <v>79</v>
      </c>
      <c r="D39" s="33"/>
      <c r="E39" s="2">
        <v>18</v>
      </c>
      <c r="F39" s="20">
        <v>7</v>
      </c>
      <c r="G39" s="4">
        <f t="shared" si="2"/>
        <v>126</v>
      </c>
      <c r="H39" s="14"/>
    </row>
    <row r="40" spans="1:8" ht="12.75">
      <c r="A40" s="1">
        <v>7</v>
      </c>
      <c r="B40" s="9" t="s">
        <v>30</v>
      </c>
      <c r="C40" s="31" t="s">
        <v>55</v>
      </c>
      <c r="D40" s="33"/>
      <c r="E40" s="2">
        <v>17</v>
      </c>
      <c r="F40" s="20">
        <v>10.8</v>
      </c>
      <c r="G40" s="4">
        <f t="shared" si="2"/>
        <v>183.60000000000002</v>
      </c>
      <c r="H40" s="14"/>
    </row>
    <row r="41" spans="1:8" ht="12.75">
      <c r="A41" s="1">
        <v>8</v>
      </c>
      <c r="B41" s="9" t="s">
        <v>80</v>
      </c>
      <c r="C41" s="31" t="s">
        <v>81</v>
      </c>
      <c r="D41" s="33"/>
      <c r="E41" s="2">
        <v>97</v>
      </c>
      <c r="F41" s="20">
        <v>17.8</v>
      </c>
      <c r="G41" s="4">
        <f t="shared" si="2"/>
        <v>1726.6000000000001</v>
      </c>
      <c r="H41" s="14"/>
    </row>
    <row r="42" spans="1:8" ht="12.75">
      <c r="A42" s="1"/>
      <c r="B42" s="9"/>
      <c r="C42" s="31" t="s">
        <v>56</v>
      </c>
      <c r="D42" s="33"/>
      <c r="E42" s="2">
        <v>1</v>
      </c>
      <c r="F42" s="5">
        <f>(G39+G40+G41)*0.3</f>
        <v>610.86</v>
      </c>
      <c r="G42" s="4">
        <f t="shared" si="2"/>
        <v>610.86</v>
      </c>
      <c r="H42" s="14"/>
    </row>
    <row r="43" spans="1:8" ht="15.75">
      <c r="A43" s="1"/>
      <c r="B43" s="9"/>
      <c r="C43" s="21"/>
      <c r="D43" s="22"/>
      <c r="E43" s="2"/>
      <c r="F43" s="24" t="s">
        <v>58</v>
      </c>
      <c r="G43" s="23">
        <f>SUM(G34:G42)</f>
        <v>33308.659999999996</v>
      </c>
      <c r="H43" s="14"/>
    </row>
    <row r="44" spans="1:8" ht="15.75">
      <c r="A44" s="1"/>
      <c r="B44" s="9"/>
      <c r="C44" s="21"/>
      <c r="D44" s="22"/>
      <c r="E44" s="2"/>
      <c r="F44" s="24"/>
      <c r="G44" s="23"/>
      <c r="H44" s="14"/>
    </row>
    <row r="45" spans="1:8" ht="15.75">
      <c r="A45" s="1"/>
      <c r="B45" s="9"/>
      <c r="C45" s="21"/>
      <c r="D45" s="22"/>
      <c r="E45" s="2"/>
      <c r="F45" s="24"/>
      <c r="G45" s="23"/>
      <c r="H45" s="14"/>
    </row>
    <row r="46" spans="1:8" ht="18">
      <c r="A46" s="1"/>
      <c r="B46" s="9"/>
      <c r="C46" s="44" t="s">
        <v>123</v>
      </c>
      <c r="D46" s="48"/>
      <c r="E46" s="2"/>
      <c r="F46" s="17"/>
      <c r="G46" s="4"/>
      <c r="H46" s="14"/>
    </row>
    <row r="47" spans="1:8" ht="28.5" customHeight="1">
      <c r="A47" s="1">
        <v>1</v>
      </c>
      <c r="B47" s="9" t="s">
        <v>97</v>
      </c>
      <c r="C47" s="34" t="s">
        <v>145</v>
      </c>
      <c r="D47" s="33"/>
      <c r="E47" s="2">
        <v>1</v>
      </c>
      <c r="F47" s="17">
        <v>11658.9</v>
      </c>
      <c r="G47" s="4">
        <f aca="true" t="shared" si="3" ref="G47:G62">E47*F47</f>
        <v>11658.9</v>
      </c>
      <c r="H47" s="14"/>
    </row>
    <row r="48" spans="1:8" ht="30.75" customHeight="1">
      <c r="A48" s="1">
        <v>2</v>
      </c>
      <c r="B48" s="9" t="s">
        <v>69</v>
      </c>
      <c r="C48" s="34" t="s">
        <v>146</v>
      </c>
      <c r="D48" s="32"/>
      <c r="E48" s="2">
        <v>2</v>
      </c>
      <c r="F48" s="17">
        <v>850</v>
      </c>
      <c r="G48" s="4">
        <f t="shared" si="3"/>
        <v>1700</v>
      </c>
      <c r="H48" s="14"/>
    </row>
    <row r="49" spans="1:8" ht="26.25" customHeight="1">
      <c r="A49" s="1">
        <v>3</v>
      </c>
      <c r="B49" s="9" t="s">
        <v>96</v>
      </c>
      <c r="C49" s="34" t="s">
        <v>147</v>
      </c>
      <c r="D49" s="33"/>
      <c r="E49" s="2">
        <v>3</v>
      </c>
      <c r="F49" s="18">
        <v>1775.55</v>
      </c>
      <c r="G49" s="4">
        <f t="shared" si="3"/>
        <v>5326.65</v>
      </c>
      <c r="H49" s="15"/>
    </row>
    <row r="50" spans="1:8" ht="27.75" customHeight="1">
      <c r="A50" s="1">
        <v>4</v>
      </c>
      <c r="B50" s="9" t="s">
        <v>61</v>
      </c>
      <c r="C50" s="34" t="s">
        <v>148</v>
      </c>
      <c r="D50" s="33"/>
      <c r="E50" s="2">
        <v>26</v>
      </c>
      <c r="F50" s="17">
        <v>106.3</v>
      </c>
      <c r="G50" s="4">
        <f t="shared" si="3"/>
        <v>2763.7999999999997</v>
      </c>
      <c r="H50" s="14"/>
    </row>
    <row r="51" spans="1:8" ht="27" customHeight="1">
      <c r="A51" s="1">
        <v>5</v>
      </c>
      <c r="B51" s="9" t="s">
        <v>95</v>
      </c>
      <c r="C51" s="34" t="s">
        <v>149</v>
      </c>
      <c r="D51" s="33"/>
      <c r="E51" s="2">
        <v>5450</v>
      </c>
      <c r="F51" s="17">
        <v>45.6</v>
      </c>
      <c r="G51" s="4">
        <f t="shared" si="3"/>
        <v>248520</v>
      </c>
      <c r="H51" s="14"/>
    </row>
    <row r="52" spans="1:8" ht="12.75">
      <c r="A52" s="1">
        <v>6</v>
      </c>
      <c r="B52" s="9" t="s">
        <v>12</v>
      </c>
      <c r="C52" s="31" t="s">
        <v>13</v>
      </c>
      <c r="D52" s="33"/>
      <c r="E52" s="2">
        <v>390</v>
      </c>
      <c r="F52" s="20">
        <v>12.4</v>
      </c>
      <c r="G52" s="4">
        <f t="shared" si="3"/>
        <v>4836</v>
      </c>
      <c r="H52" s="14"/>
    </row>
    <row r="53" spans="1:8" ht="12.75">
      <c r="A53" s="1">
        <v>7</v>
      </c>
      <c r="B53" s="9" t="s">
        <v>14</v>
      </c>
      <c r="C53" s="31" t="s">
        <v>15</v>
      </c>
      <c r="D53" s="33"/>
      <c r="E53" s="2">
        <v>390</v>
      </c>
      <c r="F53" s="18">
        <v>6.6</v>
      </c>
      <c r="G53" s="4">
        <f t="shared" si="3"/>
        <v>2574</v>
      </c>
      <c r="H53" s="14"/>
    </row>
    <row r="54" spans="1:8" ht="25.5" customHeight="1">
      <c r="A54" s="1">
        <v>8</v>
      </c>
      <c r="B54" s="9" t="s">
        <v>118</v>
      </c>
      <c r="C54" s="34" t="s">
        <v>150</v>
      </c>
      <c r="D54" s="32"/>
      <c r="E54" s="2">
        <v>25</v>
      </c>
      <c r="F54" s="18">
        <f>2.1*1.1</f>
        <v>2.3100000000000005</v>
      </c>
      <c r="G54" s="4">
        <f t="shared" si="3"/>
        <v>57.750000000000014</v>
      </c>
      <c r="H54" s="14"/>
    </row>
    <row r="55" spans="1:8" ht="12.75">
      <c r="A55" s="1">
        <v>9</v>
      </c>
      <c r="B55" s="9" t="s">
        <v>109</v>
      </c>
      <c r="C55" s="31" t="s">
        <v>108</v>
      </c>
      <c r="D55" s="32"/>
      <c r="E55" s="2">
        <v>3</v>
      </c>
      <c r="F55" s="17">
        <f>28.8*1.1</f>
        <v>31.680000000000003</v>
      </c>
      <c r="G55" s="4">
        <f t="shared" si="3"/>
        <v>95.04</v>
      </c>
      <c r="H55" s="14"/>
    </row>
    <row r="56" spans="1:8" ht="12.75">
      <c r="A56" s="1">
        <v>10</v>
      </c>
      <c r="B56" s="9" t="s">
        <v>85</v>
      </c>
      <c r="C56" s="29" t="s">
        <v>84</v>
      </c>
      <c r="D56" s="30"/>
      <c r="E56" s="2">
        <v>4</v>
      </c>
      <c r="F56" s="17">
        <v>48.5</v>
      </c>
      <c r="G56" s="4">
        <f t="shared" si="3"/>
        <v>194</v>
      </c>
      <c r="H56" s="14"/>
    </row>
    <row r="57" spans="1:8" ht="12.75">
      <c r="A57" s="1">
        <v>11</v>
      </c>
      <c r="B57" s="9" t="s">
        <v>63</v>
      </c>
      <c r="C57" s="29" t="s">
        <v>86</v>
      </c>
      <c r="D57" s="30"/>
      <c r="E57" s="2">
        <v>1</v>
      </c>
      <c r="F57" s="17">
        <v>74.2</v>
      </c>
      <c r="G57" s="4">
        <f t="shared" si="3"/>
        <v>74.2</v>
      </c>
      <c r="H57" s="14"/>
    </row>
    <row r="58" spans="1:8" ht="12.75">
      <c r="A58" s="1">
        <v>12</v>
      </c>
      <c r="B58" s="9" t="s">
        <v>106</v>
      </c>
      <c r="C58" s="29" t="s">
        <v>107</v>
      </c>
      <c r="D58" s="30"/>
      <c r="E58" s="2">
        <v>3</v>
      </c>
      <c r="F58" s="17">
        <f>171*1.1</f>
        <v>188.10000000000002</v>
      </c>
      <c r="G58" s="4">
        <f t="shared" si="3"/>
        <v>564.3000000000001</v>
      </c>
      <c r="H58" s="14"/>
    </row>
    <row r="59" spans="1:8" ht="12.75">
      <c r="A59" s="1">
        <v>13</v>
      </c>
      <c r="B59" s="9" t="s">
        <v>119</v>
      </c>
      <c r="C59" s="31" t="s">
        <v>120</v>
      </c>
      <c r="D59" s="33"/>
      <c r="E59" s="2">
        <v>2</v>
      </c>
      <c r="F59" s="17">
        <f>20.35*1.1</f>
        <v>22.385000000000005</v>
      </c>
      <c r="G59" s="4">
        <f t="shared" si="3"/>
        <v>44.77000000000001</v>
      </c>
      <c r="H59" s="14"/>
    </row>
    <row r="60" spans="1:8" ht="12.75">
      <c r="A60" s="1">
        <v>14</v>
      </c>
      <c r="B60" s="9" t="s">
        <v>135</v>
      </c>
      <c r="C60" s="31" t="s">
        <v>136</v>
      </c>
      <c r="D60" s="33"/>
      <c r="E60" s="2">
        <v>1</v>
      </c>
      <c r="F60" s="17">
        <f>22*1.1</f>
        <v>24.200000000000003</v>
      </c>
      <c r="G60" s="4">
        <f t="shared" si="3"/>
        <v>24.200000000000003</v>
      </c>
      <c r="H60" s="14"/>
    </row>
    <row r="61" spans="1:8" ht="12.75">
      <c r="A61" s="1">
        <v>15</v>
      </c>
      <c r="B61" s="9" t="s">
        <v>137</v>
      </c>
      <c r="C61" s="21" t="s">
        <v>138</v>
      </c>
      <c r="D61" s="22"/>
      <c r="E61" s="2">
        <v>1</v>
      </c>
      <c r="F61" s="17">
        <f>1.1*732.6</f>
        <v>805.8600000000001</v>
      </c>
      <c r="G61" s="4">
        <f t="shared" si="3"/>
        <v>805.8600000000001</v>
      </c>
      <c r="H61" s="14"/>
    </row>
    <row r="62" spans="1:8" ht="24" customHeight="1">
      <c r="A62" s="1">
        <v>16</v>
      </c>
      <c r="B62" s="9" t="s">
        <v>139</v>
      </c>
      <c r="C62" s="34" t="s">
        <v>151</v>
      </c>
      <c r="D62" s="32"/>
      <c r="E62" s="2">
        <v>1</v>
      </c>
      <c r="F62" s="17">
        <f>1.1*144.1</f>
        <v>158.51000000000002</v>
      </c>
      <c r="G62" s="4">
        <f t="shared" si="3"/>
        <v>158.51000000000002</v>
      </c>
      <c r="H62" s="14"/>
    </row>
    <row r="63" spans="1:8" ht="12.75">
      <c r="A63" s="1">
        <v>17</v>
      </c>
      <c r="B63" s="9" t="s">
        <v>16</v>
      </c>
      <c r="C63" s="31" t="s">
        <v>18</v>
      </c>
      <c r="D63" s="33"/>
      <c r="E63" s="2">
        <f>16.5*3*2</f>
        <v>99</v>
      </c>
      <c r="F63" s="17">
        <v>3</v>
      </c>
      <c r="G63" s="4">
        <f aca="true" t="shared" si="4" ref="G63:G74">E63*F63</f>
        <v>297</v>
      </c>
      <c r="H63" s="11"/>
    </row>
    <row r="64" spans="1:8" ht="12.75">
      <c r="A64" s="1">
        <v>18</v>
      </c>
      <c r="B64" s="9" t="s">
        <v>17</v>
      </c>
      <c r="C64" s="31" t="s">
        <v>19</v>
      </c>
      <c r="D64" s="33"/>
      <c r="E64" s="2">
        <f>(32*3+5*2)</f>
        <v>106</v>
      </c>
      <c r="F64" s="20">
        <v>4.1</v>
      </c>
      <c r="G64" s="4">
        <f t="shared" si="4"/>
        <v>434.59999999999997</v>
      </c>
      <c r="H64" s="13"/>
    </row>
    <row r="65" spans="1:8" ht="12.75">
      <c r="A65" s="1">
        <v>19</v>
      </c>
      <c r="B65" s="9" t="s">
        <v>20</v>
      </c>
      <c r="C65" s="31" t="s">
        <v>21</v>
      </c>
      <c r="D65" s="33"/>
      <c r="E65" s="2">
        <f>2*(56*3+5.4+1.8+1.5+7.5+2.5)</f>
        <v>373.40000000000003</v>
      </c>
      <c r="F65" s="20">
        <v>5.1</v>
      </c>
      <c r="G65" s="4">
        <f t="shared" si="4"/>
        <v>1904.3400000000001</v>
      </c>
      <c r="H65" s="13"/>
    </row>
    <row r="66" spans="1:8" ht="12.75">
      <c r="A66" s="1">
        <v>20</v>
      </c>
      <c r="B66" s="9" t="s">
        <v>22</v>
      </c>
      <c r="C66" s="31" t="s">
        <v>23</v>
      </c>
      <c r="D66" s="33"/>
      <c r="E66" s="2">
        <f>2*(18*3+3.6+6.7+5.5+1.5)</f>
        <v>142.6</v>
      </c>
      <c r="F66" s="20">
        <v>5.9</v>
      </c>
      <c r="G66" s="4">
        <f t="shared" si="4"/>
        <v>841.34</v>
      </c>
      <c r="H66" s="13"/>
    </row>
    <row r="67" spans="1:8" ht="12.75">
      <c r="A67" s="1">
        <v>21</v>
      </c>
      <c r="B67" s="9" t="s">
        <v>24</v>
      </c>
      <c r="C67" s="31" t="s">
        <v>25</v>
      </c>
      <c r="D67" s="33"/>
      <c r="E67" s="2">
        <f>2*(7*3+4.2+1.8+1.6+6.4+3+7+1.5)</f>
        <v>93</v>
      </c>
      <c r="F67" s="20">
        <v>7.7</v>
      </c>
      <c r="G67" s="4">
        <f t="shared" si="4"/>
        <v>716.1</v>
      </c>
      <c r="H67" s="13"/>
    </row>
    <row r="68" spans="1:8" ht="12.75">
      <c r="A68" s="1">
        <v>22</v>
      </c>
      <c r="B68" s="9" t="s">
        <v>26</v>
      </c>
      <c r="C68" s="31" t="s">
        <v>27</v>
      </c>
      <c r="D68" s="33"/>
      <c r="E68" s="2">
        <f>2*7.6</f>
        <v>15.2</v>
      </c>
      <c r="F68" s="20">
        <v>10.2</v>
      </c>
      <c r="G68" s="4">
        <f t="shared" si="4"/>
        <v>155.04</v>
      </c>
      <c r="H68" s="13"/>
    </row>
    <row r="69" spans="1:8" ht="12.75">
      <c r="A69" s="1">
        <v>23</v>
      </c>
      <c r="B69" s="7" t="s">
        <v>28</v>
      </c>
      <c r="C69" s="31" t="s">
        <v>29</v>
      </c>
      <c r="D69" s="33"/>
      <c r="E69" s="2">
        <f>2*(10.4+10+7.5+12+6)</f>
        <v>91.8</v>
      </c>
      <c r="F69" s="20">
        <v>13</v>
      </c>
      <c r="G69" s="4">
        <f t="shared" si="4"/>
        <v>1193.3999999999999</v>
      </c>
      <c r="H69" s="13"/>
    </row>
    <row r="70" spans="1:8" ht="12.75">
      <c r="A70" s="1">
        <v>24</v>
      </c>
      <c r="B70" s="7" t="s">
        <v>101</v>
      </c>
      <c r="C70" s="31" t="s">
        <v>98</v>
      </c>
      <c r="D70" s="33"/>
      <c r="E70" s="2">
        <f>2*(9.3+13+14.5)</f>
        <v>73.6</v>
      </c>
      <c r="F70" s="20">
        <v>18.04</v>
      </c>
      <c r="G70" s="4">
        <f>E70*F70</f>
        <v>1327.744</v>
      </c>
      <c r="H70" s="13"/>
    </row>
    <row r="71" spans="1:8" ht="12.75">
      <c r="A71" s="1">
        <v>25</v>
      </c>
      <c r="B71" s="7" t="s">
        <v>102</v>
      </c>
      <c r="C71" s="31" t="s">
        <v>99</v>
      </c>
      <c r="D71" s="33"/>
      <c r="E71" s="2">
        <f>2*(2.4+2.5)</f>
        <v>9.8</v>
      </c>
      <c r="F71" s="20">
        <v>24.53</v>
      </c>
      <c r="G71" s="4">
        <f>E71*F71</f>
        <v>240.39400000000003</v>
      </c>
      <c r="H71" s="13"/>
    </row>
    <row r="72" spans="1:8" ht="12.75">
      <c r="A72" s="1">
        <v>26</v>
      </c>
      <c r="B72" s="7" t="s">
        <v>103</v>
      </c>
      <c r="C72" s="31" t="s">
        <v>100</v>
      </c>
      <c r="D72" s="33"/>
      <c r="E72" s="2">
        <f>2*5</f>
        <v>10</v>
      </c>
      <c r="F72" s="20">
        <v>28.8</v>
      </c>
      <c r="G72" s="4">
        <f>E72*F72</f>
        <v>288</v>
      </c>
      <c r="H72" s="13"/>
    </row>
    <row r="73" spans="1:8" ht="12.75">
      <c r="A73" s="1">
        <v>27</v>
      </c>
      <c r="B73" s="7"/>
      <c r="C73" s="31" t="s">
        <v>56</v>
      </c>
      <c r="D73" s="33"/>
      <c r="E73" s="2">
        <v>1</v>
      </c>
      <c r="F73" s="5">
        <f>(G63+G64+G65+G66+G67+G68+G69++G69+G70+G71+G72)*0.3</f>
        <v>2577.4073999999996</v>
      </c>
      <c r="G73" s="4">
        <f>E73*F73</f>
        <v>2577.4073999999996</v>
      </c>
      <c r="H73" s="13"/>
    </row>
    <row r="74" spans="1:8" ht="12.75">
      <c r="A74" s="1">
        <v>28</v>
      </c>
      <c r="B74" s="7" t="s">
        <v>92</v>
      </c>
      <c r="C74" s="31" t="s">
        <v>93</v>
      </c>
      <c r="D74" s="33"/>
      <c r="E74" s="2">
        <v>2</v>
      </c>
      <c r="F74" s="20">
        <v>12.2</v>
      </c>
      <c r="G74" s="4">
        <f t="shared" si="4"/>
        <v>24.4</v>
      </c>
      <c r="H74" s="13"/>
    </row>
    <row r="75" spans="1:8" ht="12.75">
      <c r="A75" s="1">
        <v>29</v>
      </c>
      <c r="B75" s="7" t="s">
        <v>43</v>
      </c>
      <c r="C75" s="31" t="s">
        <v>94</v>
      </c>
      <c r="D75" s="33"/>
      <c r="E75" s="2">
        <v>7</v>
      </c>
      <c r="F75" s="20">
        <v>22.5</v>
      </c>
      <c r="G75" s="4">
        <f>E75*F75</f>
        <v>157.5</v>
      </c>
      <c r="H75" s="13"/>
    </row>
    <row r="76" spans="1:8" ht="12.75">
      <c r="A76" s="1">
        <v>30</v>
      </c>
      <c r="B76" s="7" t="s">
        <v>44</v>
      </c>
      <c r="C76" s="31" t="s">
        <v>91</v>
      </c>
      <c r="D76" s="33"/>
      <c r="E76" s="2">
        <v>5</v>
      </c>
      <c r="F76" s="20">
        <v>44.7</v>
      </c>
      <c r="G76" s="4">
        <f>E76*F76</f>
        <v>223.5</v>
      </c>
      <c r="H76" s="13"/>
    </row>
    <row r="77" spans="1:8" ht="12.75">
      <c r="A77" s="1">
        <v>31</v>
      </c>
      <c r="B77" s="7" t="s">
        <v>89</v>
      </c>
      <c r="C77" s="31" t="s">
        <v>90</v>
      </c>
      <c r="D77" s="33"/>
      <c r="E77" s="2">
        <v>3</v>
      </c>
      <c r="F77" s="20">
        <v>76.32</v>
      </c>
      <c r="G77" s="4">
        <f>E77*F77</f>
        <v>228.95999999999998</v>
      </c>
      <c r="H77" s="13"/>
    </row>
    <row r="78" spans="1:8" ht="12.75">
      <c r="A78" s="1">
        <v>32</v>
      </c>
      <c r="B78" s="7" t="s">
        <v>104</v>
      </c>
      <c r="C78" s="31" t="s">
        <v>105</v>
      </c>
      <c r="D78" s="33"/>
      <c r="E78" s="2">
        <v>13</v>
      </c>
      <c r="F78" s="20">
        <f>564*1.1</f>
        <v>620.4000000000001</v>
      </c>
      <c r="G78" s="4">
        <f>E78*F78</f>
        <v>8065.200000000001</v>
      </c>
      <c r="H78" s="13"/>
    </row>
    <row r="79" spans="1:8" ht="15.75">
      <c r="A79" s="1"/>
      <c r="B79" s="7"/>
      <c r="C79" s="21"/>
      <c r="D79" s="22"/>
      <c r="E79" s="2"/>
      <c r="F79" s="24" t="s">
        <v>58</v>
      </c>
      <c r="G79" s="23">
        <f>SUM(G47:G78)</f>
        <v>298072.90540000005</v>
      </c>
      <c r="H79" s="13"/>
    </row>
    <row r="80" spans="1:8" ht="12.75">
      <c r="A80" s="1"/>
      <c r="B80" s="7"/>
      <c r="C80" s="31" t="s">
        <v>124</v>
      </c>
      <c r="D80" s="33"/>
      <c r="E80" s="2"/>
      <c r="F80" s="20"/>
      <c r="G80" s="4"/>
      <c r="H80" s="13"/>
    </row>
    <row r="81" spans="1:8" ht="28.5" customHeight="1">
      <c r="A81" s="1">
        <v>1</v>
      </c>
      <c r="B81" s="7" t="s">
        <v>113</v>
      </c>
      <c r="C81" s="34" t="s">
        <v>152</v>
      </c>
      <c r="D81" s="33"/>
      <c r="E81" s="2">
        <v>2</v>
      </c>
      <c r="F81" s="20">
        <f>93*1.1</f>
        <v>102.30000000000001</v>
      </c>
      <c r="G81" s="4">
        <f>E81*F81</f>
        <v>204.60000000000002</v>
      </c>
      <c r="H81" s="13"/>
    </row>
    <row r="82" spans="1:8" ht="27" customHeight="1">
      <c r="A82" s="1">
        <v>2</v>
      </c>
      <c r="B82" s="7" t="s">
        <v>114</v>
      </c>
      <c r="C82" s="34" t="s">
        <v>153</v>
      </c>
      <c r="D82" s="33"/>
      <c r="E82" s="2">
        <v>1</v>
      </c>
      <c r="F82" s="20">
        <v>361</v>
      </c>
      <c r="G82" s="4">
        <f>E82*F82</f>
        <v>361</v>
      </c>
      <c r="H82" s="13"/>
    </row>
    <row r="83" spans="1:8" ht="27.75" customHeight="1">
      <c r="A83" s="1">
        <v>3</v>
      </c>
      <c r="B83" s="7" t="s">
        <v>115</v>
      </c>
      <c r="C83" s="34" t="s">
        <v>154</v>
      </c>
      <c r="D83" s="33"/>
      <c r="E83" s="2">
        <v>1</v>
      </c>
      <c r="F83" s="20">
        <v>937</v>
      </c>
      <c r="G83" s="4">
        <f>E83*F83</f>
        <v>937</v>
      </c>
      <c r="H83" s="13"/>
    </row>
    <row r="84" spans="1:8" ht="27" customHeight="1">
      <c r="A84" s="1">
        <v>4</v>
      </c>
      <c r="B84" s="7" t="s">
        <v>116</v>
      </c>
      <c r="C84" s="34" t="s">
        <v>155</v>
      </c>
      <c r="D84" s="33"/>
      <c r="E84" s="2">
        <v>1</v>
      </c>
      <c r="F84" s="20">
        <v>225</v>
      </c>
      <c r="G84" s="4">
        <f>E84*F84</f>
        <v>225</v>
      </c>
      <c r="H84" s="13"/>
    </row>
    <row r="85" spans="1:8" ht="26.25" customHeight="1">
      <c r="A85" s="1">
        <v>5</v>
      </c>
      <c r="B85" s="7" t="s">
        <v>117</v>
      </c>
      <c r="C85" s="34" t="s">
        <v>156</v>
      </c>
      <c r="D85" s="33"/>
      <c r="E85" s="2">
        <v>1</v>
      </c>
      <c r="F85" s="20">
        <v>1275</v>
      </c>
      <c r="G85" s="4">
        <f>E85*F85</f>
        <v>1275</v>
      </c>
      <c r="H85" s="13"/>
    </row>
    <row r="86" spans="1:8" ht="15.75">
      <c r="A86" s="1"/>
      <c r="B86" s="7"/>
      <c r="C86" s="21"/>
      <c r="D86" s="22"/>
      <c r="E86" s="2"/>
      <c r="F86" s="24" t="s">
        <v>58</v>
      </c>
      <c r="G86" s="23">
        <f>SUM(G81:G85)</f>
        <v>3002.6</v>
      </c>
      <c r="H86" s="13"/>
    </row>
    <row r="87" spans="1:8" ht="12.75">
      <c r="A87" s="1"/>
      <c r="B87" s="7"/>
      <c r="C87" s="31" t="s">
        <v>125</v>
      </c>
      <c r="D87" s="33"/>
      <c r="E87" s="2"/>
      <c r="F87" s="20"/>
      <c r="G87" s="4"/>
      <c r="H87" s="13"/>
    </row>
    <row r="88" spans="1:8" ht="12.75">
      <c r="A88" s="1">
        <v>1</v>
      </c>
      <c r="B88" s="7" t="s">
        <v>126</v>
      </c>
      <c r="C88" s="31" t="s">
        <v>127</v>
      </c>
      <c r="D88" s="33"/>
      <c r="E88" s="2">
        <v>30</v>
      </c>
      <c r="F88" s="20">
        <f>1.1*14.6</f>
        <v>16.060000000000002</v>
      </c>
      <c r="G88" s="4">
        <f>E88*F88</f>
        <v>481.80000000000007</v>
      </c>
      <c r="H88" s="13"/>
    </row>
    <row r="89" spans="1:8" ht="23.25" customHeight="1">
      <c r="A89" s="1">
        <v>2</v>
      </c>
      <c r="B89" s="7" t="s">
        <v>128</v>
      </c>
      <c r="C89" s="34" t="s">
        <v>157</v>
      </c>
      <c r="D89" s="32"/>
      <c r="E89" s="2">
        <v>2</v>
      </c>
      <c r="F89" s="20">
        <f>279.2*1.1</f>
        <v>307.12</v>
      </c>
      <c r="G89" s="4">
        <f>E89*F89</f>
        <v>614.24</v>
      </c>
      <c r="H89" s="13"/>
    </row>
    <row r="90" spans="1:8" ht="25.5" customHeight="1">
      <c r="A90" s="1">
        <v>3</v>
      </c>
      <c r="B90" s="10" t="s">
        <v>129</v>
      </c>
      <c r="C90" s="34" t="s">
        <v>158</v>
      </c>
      <c r="D90" s="37"/>
      <c r="E90" s="3">
        <v>1</v>
      </c>
      <c r="F90" s="20">
        <f>697.9*1.1</f>
        <v>767.69</v>
      </c>
      <c r="G90" s="4">
        <f>E90*F90</f>
        <v>767.69</v>
      </c>
      <c r="H90" s="13"/>
    </row>
    <row r="91" spans="1:8" ht="22.5" customHeight="1">
      <c r="A91" s="1">
        <v>4</v>
      </c>
      <c r="B91" s="9" t="s">
        <v>133</v>
      </c>
      <c r="C91" s="34" t="s">
        <v>159</v>
      </c>
      <c r="D91" s="33"/>
      <c r="E91" s="2">
        <v>1</v>
      </c>
      <c r="F91" s="17">
        <f>18*1.1</f>
        <v>19.8</v>
      </c>
      <c r="G91" s="4">
        <f>E91*F91</f>
        <v>19.8</v>
      </c>
      <c r="H91" s="13"/>
    </row>
    <row r="92" spans="1:8" ht="25.5" customHeight="1">
      <c r="A92" s="1">
        <v>5</v>
      </c>
      <c r="B92" s="9" t="s">
        <v>134</v>
      </c>
      <c r="C92" s="34" t="s">
        <v>160</v>
      </c>
      <c r="D92" s="33"/>
      <c r="E92" s="2">
        <v>1</v>
      </c>
      <c r="F92" s="17">
        <f>124.3*1.1</f>
        <v>136.73000000000002</v>
      </c>
      <c r="G92" s="4">
        <f>E92*F92</f>
        <v>136.73000000000002</v>
      </c>
      <c r="H92" s="13"/>
    </row>
    <row r="93" spans="1:8" ht="15.75">
      <c r="A93" s="1"/>
      <c r="B93" s="10"/>
      <c r="C93" s="31"/>
      <c r="D93" s="37"/>
      <c r="E93" s="2"/>
      <c r="F93" s="24" t="s">
        <v>58</v>
      </c>
      <c r="G93" s="23">
        <f>SUM(G88:G92)</f>
        <v>2020.26</v>
      </c>
      <c r="H93" s="13"/>
    </row>
    <row r="94" spans="1:8" ht="12.75">
      <c r="A94" s="1"/>
      <c r="B94" s="10"/>
      <c r="C94" s="31" t="s">
        <v>132</v>
      </c>
      <c r="D94" s="37"/>
      <c r="E94" s="2"/>
      <c r="F94" s="20"/>
      <c r="G94" s="4"/>
      <c r="H94" s="13"/>
    </row>
    <row r="95" spans="1:8" ht="27.75" customHeight="1">
      <c r="A95" s="1">
        <v>1</v>
      </c>
      <c r="B95" s="10" t="s">
        <v>130</v>
      </c>
      <c r="C95" s="34" t="s">
        <v>161</v>
      </c>
      <c r="D95" s="37"/>
      <c r="E95" s="2">
        <v>11</v>
      </c>
      <c r="F95" s="20">
        <f>82*1.1</f>
        <v>90.2</v>
      </c>
      <c r="G95" s="4">
        <f>E95*F95</f>
        <v>992.2</v>
      </c>
      <c r="H95" s="13"/>
    </row>
    <row r="96" spans="1:8" ht="25.5" customHeight="1">
      <c r="A96" s="1">
        <v>2</v>
      </c>
      <c r="B96" s="10" t="s">
        <v>131</v>
      </c>
      <c r="C96" s="38" t="s">
        <v>162</v>
      </c>
      <c r="D96" s="39"/>
      <c r="E96" s="2">
        <v>1</v>
      </c>
      <c r="F96" s="20">
        <f>1.1*113</f>
        <v>124.30000000000001</v>
      </c>
      <c r="G96" s="4">
        <f>E96*F96</f>
        <v>124.30000000000001</v>
      </c>
      <c r="H96" s="13"/>
    </row>
    <row r="97" spans="1:8" ht="15.75">
      <c r="A97" s="26"/>
      <c r="B97" s="27"/>
      <c r="C97" s="35"/>
      <c r="D97" s="36"/>
      <c r="E97" s="26"/>
      <c r="F97" s="28" t="s">
        <v>58</v>
      </c>
      <c r="G97" s="23">
        <f>SUM(G95:G96)</f>
        <v>1116.5</v>
      </c>
      <c r="H97" s="13"/>
    </row>
    <row r="98" spans="6:7" ht="30.75">
      <c r="F98" s="25" t="s">
        <v>140</v>
      </c>
      <c r="G98" s="23">
        <f>G32+G43+G79+G86+G93+G97</f>
        <v>426224.5854</v>
      </c>
    </row>
    <row r="99" spans="6:7" ht="51" customHeight="1">
      <c r="F99" s="25" t="s">
        <v>141</v>
      </c>
      <c r="G99" s="23">
        <f>G98*1.1</f>
        <v>468847.04394</v>
      </c>
    </row>
    <row r="102" ht="13.5" thickBot="1"/>
    <row r="103" spans="2:3" ht="30">
      <c r="B103" s="49" t="s">
        <v>167</v>
      </c>
      <c r="C103" s="50" t="s">
        <v>168</v>
      </c>
    </row>
    <row r="104" spans="2:3" ht="15.75" thickBot="1">
      <c r="B104" s="51"/>
      <c r="C104" s="52" t="s">
        <v>169</v>
      </c>
    </row>
    <row r="105" spans="2:3" ht="15.75" thickBot="1">
      <c r="B105" s="53">
        <v>1996</v>
      </c>
      <c r="C105" s="54">
        <v>40.72</v>
      </c>
    </row>
    <row r="106" spans="2:3" ht="15.75" thickBot="1">
      <c r="B106" s="53">
        <v>1997</v>
      </c>
      <c r="C106" s="54">
        <v>20.91</v>
      </c>
    </row>
    <row r="107" spans="2:3" ht="15.75" thickBot="1">
      <c r="B107" s="53">
        <v>1998</v>
      </c>
      <c r="C107" s="54">
        <v>12.12</v>
      </c>
    </row>
    <row r="108" spans="2:3" ht="15.75" thickBot="1">
      <c r="B108" s="53">
        <v>1999</v>
      </c>
      <c r="C108" s="54">
        <v>7.82</v>
      </c>
    </row>
    <row r="109" spans="2:3" ht="15.75" thickBot="1">
      <c r="B109" s="53">
        <v>2000</v>
      </c>
      <c r="C109" s="54">
        <v>4.73</v>
      </c>
    </row>
    <row r="110" spans="2:3" ht="15.75" thickBot="1">
      <c r="B110" s="53">
        <v>2001</v>
      </c>
      <c r="C110" s="54">
        <v>3.86</v>
      </c>
    </row>
    <row r="111" spans="2:3" ht="15.75" thickBot="1">
      <c r="B111" s="53">
        <v>2002</v>
      </c>
      <c r="C111" s="54">
        <v>2.33</v>
      </c>
    </row>
    <row r="112" spans="2:3" ht="15.75" thickBot="1">
      <c r="B112" s="53">
        <v>2003</v>
      </c>
      <c r="C112" s="54">
        <v>1.79</v>
      </c>
    </row>
    <row r="113" spans="2:3" ht="15.75" thickBot="1">
      <c r="B113" s="53">
        <v>2004</v>
      </c>
      <c r="C113" s="54">
        <v>1.54</v>
      </c>
    </row>
    <row r="114" spans="2:3" ht="15.75" thickBot="1">
      <c r="B114" s="53">
        <v>2005</v>
      </c>
      <c r="C114" s="54">
        <v>1.38</v>
      </c>
    </row>
    <row r="115" spans="2:3" ht="15.75" thickBot="1">
      <c r="B115" s="53">
        <v>2006</v>
      </c>
      <c r="C115" s="54">
        <v>1.3</v>
      </c>
    </row>
    <row r="116" spans="2:3" ht="15.75" thickBot="1">
      <c r="B116" s="53">
        <v>2007</v>
      </c>
      <c r="C116" s="54">
        <v>1.16</v>
      </c>
    </row>
    <row r="117" spans="2:3" ht="15.75" thickBot="1">
      <c r="B117" s="53">
        <v>2008</v>
      </c>
      <c r="C117" s="54">
        <v>1.09</v>
      </c>
    </row>
    <row r="118" spans="2:3" ht="15.75" thickBot="1">
      <c r="B118" s="53">
        <v>2009</v>
      </c>
      <c r="C118" s="54">
        <v>1</v>
      </c>
    </row>
  </sheetData>
  <sheetProtection/>
  <mergeCells count="89">
    <mergeCell ref="C72:D72"/>
    <mergeCell ref="C59:D59"/>
    <mergeCell ref="C60:D60"/>
    <mergeCell ref="C13:D13"/>
    <mergeCell ref="C46:D46"/>
    <mergeCell ref="B103:B104"/>
    <mergeCell ref="C94:D94"/>
    <mergeCell ref="C15:D15"/>
    <mergeCell ref="C34:D34"/>
    <mergeCell ref="C51:D51"/>
    <mergeCell ref="C80:D80"/>
    <mergeCell ref="C78:D78"/>
    <mergeCell ref="C82:D82"/>
    <mergeCell ref="C83:D83"/>
    <mergeCell ref="C84:D84"/>
    <mergeCell ref="C85:D85"/>
    <mergeCell ref="C93:D93"/>
    <mergeCell ref="C63:D63"/>
    <mergeCell ref="C64:D64"/>
    <mergeCell ref="C73:D73"/>
    <mergeCell ref="C65:D65"/>
    <mergeCell ref="C66:D66"/>
    <mergeCell ref="C92:D92"/>
    <mergeCell ref="C91:D91"/>
    <mergeCell ref="C90:D90"/>
    <mergeCell ref="C89:D89"/>
    <mergeCell ref="C71:D71"/>
    <mergeCell ref="C87:D87"/>
    <mergeCell ref="C16:D16"/>
    <mergeCell ref="C33:D33"/>
    <mergeCell ref="C24:D24"/>
    <mergeCell ref="C25:D25"/>
    <mergeCell ref="C26:D26"/>
    <mergeCell ref="C27:D27"/>
    <mergeCell ref="C74:D74"/>
    <mergeCell ref="C69:D69"/>
    <mergeCell ref="C31:D31"/>
    <mergeCell ref="A2:G2"/>
    <mergeCell ref="C5:D5"/>
    <mergeCell ref="C6:D6"/>
    <mergeCell ref="C68:D68"/>
    <mergeCell ref="C70:D70"/>
    <mergeCell ref="A4:G4"/>
    <mergeCell ref="C17:D17"/>
    <mergeCell ref="C38:D38"/>
    <mergeCell ref="C76:D76"/>
    <mergeCell ref="C7:D7"/>
    <mergeCell ref="C8:D8"/>
    <mergeCell ref="C11:D11"/>
    <mergeCell ref="C9:D9"/>
    <mergeCell ref="C10:D10"/>
    <mergeCell ref="C14:D14"/>
    <mergeCell ref="C12:D12"/>
    <mergeCell ref="C23:D23"/>
    <mergeCell ref="C35:D35"/>
    <mergeCell ref="C97:D97"/>
    <mergeCell ref="C95:D95"/>
    <mergeCell ref="C96:D96"/>
    <mergeCell ref="C47:D47"/>
    <mergeCell ref="C88:D88"/>
    <mergeCell ref="C75:D75"/>
    <mergeCell ref="C81:D81"/>
    <mergeCell ref="C77:D77"/>
    <mergeCell ref="C67:D67"/>
    <mergeCell ref="C54:D54"/>
    <mergeCell ref="C36:D36"/>
    <mergeCell ref="C37:D37"/>
    <mergeCell ref="C18:D18"/>
    <mergeCell ref="C19:D19"/>
    <mergeCell ref="C20:D20"/>
    <mergeCell ref="C21:D21"/>
    <mergeCell ref="C22:D22"/>
    <mergeCell ref="C28:D28"/>
    <mergeCell ref="C29:D29"/>
    <mergeCell ref="C30:D30"/>
    <mergeCell ref="C49:D49"/>
    <mergeCell ref="C50:D50"/>
    <mergeCell ref="C62:D62"/>
    <mergeCell ref="C39:D39"/>
    <mergeCell ref="C40:D40"/>
    <mergeCell ref="C41:D41"/>
    <mergeCell ref="C42:D42"/>
    <mergeCell ref="C48:D48"/>
    <mergeCell ref="C56:D56"/>
    <mergeCell ref="C57:D57"/>
    <mergeCell ref="C58:D58"/>
    <mergeCell ref="C55:D55"/>
    <mergeCell ref="C52:D52"/>
    <mergeCell ref="C53:D53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bagcilar belediyesi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mknmuh1</dc:creator>
  <cp:keywords/>
  <dc:description/>
  <cp:lastModifiedBy>pc-12</cp:lastModifiedBy>
  <cp:lastPrinted>2008-01-20T12:32:11Z</cp:lastPrinted>
  <dcterms:created xsi:type="dcterms:W3CDTF">2004-05-14T11:39:55Z</dcterms:created>
  <dcterms:modified xsi:type="dcterms:W3CDTF">2013-04-16T13:05:05Z</dcterms:modified>
  <cp:category/>
  <cp:version/>
  <cp:contentType/>
  <cp:contentStatus/>
</cp:coreProperties>
</file>