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<sst xmlns="http://schemas.openxmlformats.org/spreadsheetml/2006/main" count="147" uniqueCount="121">
  <si>
    <t>KAZAN TEKNİK RAPOR</t>
  </si>
  <si>
    <t>Konutlar İçin Kazan Kapasitesi =</t>
  </si>
  <si>
    <t>İşyerleri İçin Kazan Kapasitesi =</t>
  </si>
  <si>
    <t>Kcal/h</t>
  </si>
  <si>
    <t>Doğalgazlı Baca Çapı =</t>
  </si>
  <si>
    <t>Katı Yakıtlı Kazan Çapı =</t>
  </si>
  <si>
    <t>Sıvı Yakıtlı Kazan Baca Çapı =</t>
  </si>
  <si>
    <t>m</t>
  </si>
  <si>
    <t>Panel Radyatör Kullanımı (f=11)</t>
  </si>
  <si>
    <t>Tesisat Toplam Su Hacmi(V) =</t>
  </si>
  <si>
    <t>lt</t>
  </si>
  <si>
    <t>Genleşecek Su Miktarı =</t>
  </si>
  <si>
    <t>Kapalı Genleşme Deposu Hacmi (V)=</t>
  </si>
  <si>
    <t>Sirkülasyon Pompası Hesabı</t>
  </si>
  <si>
    <t>Pompa Debisi =</t>
  </si>
  <si>
    <t>m3/h</t>
  </si>
  <si>
    <t>Pompa Basma Yüksekliği =</t>
  </si>
  <si>
    <t>mSS</t>
  </si>
  <si>
    <t>Brülör Gücü (Gy) =</t>
  </si>
  <si>
    <t>kW</t>
  </si>
  <si>
    <t xml:space="preserve">Boyler Hesabı </t>
  </si>
  <si>
    <t>kcal/h</t>
  </si>
  <si>
    <t>ad.</t>
  </si>
  <si>
    <t>Boyler Pompası Debisi</t>
  </si>
  <si>
    <t>Boyler Pompası Basma Yüksekliği =</t>
  </si>
  <si>
    <t>cm</t>
  </si>
  <si>
    <t>10-</t>
  </si>
  <si>
    <t>Kullanma sıcak suyu sirk.pompa-Q:0,5m3/h-Hm:2mss</t>
  </si>
  <si>
    <t>Ön su hacmi</t>
  </si>
  <si>
    <t>*Binanın Isı İhtiyacı (Qb) =</t>
  </si>
  <si>
    <t>*Baca Yüksekliği (Topl.Kat ad.x3m) =</t>
  </si>
  <si>
    <t>*Seçilen Kazan Kapasitesi =</t>
  </si>
  <si>
    <t>*Kazandan En Yüksek Radyatör Yüksekliği =</t>
  </si>
  <si>
    <t>*Kritik Devre Hat Uzunluğu(L) =</t>
  </si>
  <si>
    <t>*Duş Ad.</t>
  </si>
  <si>
    <t>*Evye Ad.</t>
  </si>
  <si>
    <t>*Bulaşık Mak. Ad.</t>
  </si>
  <si>
    <t>*Çamaşır Mak. Ad.</t>
  </si>
  <si>
    <t>Boyler sıcak su hat boru çapı</t>
  </si>
  <si>
    <t>mm</t>
  </si>
  <si>
    <t>Boyler soğuk su hattı</t>
  </si>
  <si>
    <t>W</t>
  </si>
  <si>
    <t>Sirkülasyon Pompa Gücü</t>
  </si>
  <si>
    <t>Boyler Pompa Gücü</t>
  </si>
  <si>
    <t>Kazan çıkışı boru çapı</t>
  </si>
  <si>
    <t xml:space="preserve">Baca Hesabı </t>
  </si>
  <si>
    <t>Stand.Kapalı Genl Depo:8-12-16-20-40-50-80-110-200-300-500-750-1000 l t dir.</t>
  </si>
  <si>
    <t>bar</t>
  </si>
  <si>
    <t>Lt</t>
  </si>
  <si>
    <t>Kapalı Genleşme Deposu Hesabı</t>
  </si>
  <si>
    <t>Boyler Kapasitesi(Topl( Msxkt)*1,25))</t>
  </si>
  <si>
    <t>Standar Boyler Kapasite:100,150,200,250,300,400,500,600,800,1000,1250,2500</t>
  </si>
  <si>
    <t>Boyler Isı Yükü (Topl(Msxktx(60-10))</t>
  </si>
  <si>
    <t>Seçilen Boyler Kapasitesi</t>
  </si>
  <si>
    <t>*Lu = Kazandan-Boylere Besleme Hat Uzunluğu</t>
  </si>
  <si>
    <t>Stand.Memb.2,5 Bar Açma Basınçlı Emn.Ventili çapları:DN15,DN20,DN25,DN32,DN40,DN50</t>
  </si>
  <si>
    <t xml:space="preserve">f Değerleri Tablosu :Konvektör: 6, Fancoil : 8.5 , Döküm Rad: 12 , Çelik Rad: 14 , Döş.Isıtma: 22 </t>
  </si>
  <si>
    <t>1-Kritik Devre Basınç Kaybı Hesabı</t>
  </si>
  <si>
    <t>NO</t>
  </si>
  <si>
    <t>Kat</t>
  </si>
  <si>
    <t>Isı Yükü
Qc(kcal/h)</t>
  </si>
  <si>
    <t>Debi
Q(m3/h)</t>
  </si>
  <si>
    <t>d
(mm)</t>
  </si>
  <si>
    <t>*L
(m)</t>
  </si>
  <si>
    <t>R
(mSS/m)</t>
  </si>
  <si>
    <t>RxL
(mSS)</t>
  </si>
  <si>
    <t>dem
(cm)</t>
  </si>
  <si>
    <t>ÇK</t>
  </si>
  <si>
    <t>3NK</t>
  </si>
  <si>
    <t>2NK</t>
  </si>
  <si>
    <t>1NK</t>
  </si>
  <si>
    <t>ZK</t>
  </si>
  <si>
    <t>*Lavabo-Musluk Ad.</t>
  </si>
  <si>
    <t>C</t>
  </si>
  <si>
    <t>Boyler Sıcak Su -Çıkış Sıcaklığı</t>
  </si>
  <si>
    <t>Boyler Soğuk Su-Giriş Sıcaklığı</t>
  </si>
  <si>
    <t>Not. *,açık sarı renkler giriş, gül rengi değerler çıkış değerleridir.</t>
  </si>
  <si>
    <t>1</t>
  </si>
  <si>
    <t>2</t>
  </si>
  <si>
    <t>3</t>
  </si>
  <si>
    <t>4</t>
  </si>
  <si>
    <t>5</t>
  </si>
  <si>
    <t>6</t>
  </si>
  <si>
    <t>7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</si>
  <si>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</si>
  <si>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</si>
  <si>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</si>
  <si>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</si>
  <si>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</si>
  <si>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</si>
  <si>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</si>
  <si>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</si>
  <si>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</si>
  <si>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</si>
  <si>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8</t>
  </si>
  <si>
    <t>8.1</t>
  </si>
  <si>
    <t>8.2</t>
  </si>
  <si>
    <t>8.3</t>
  </si>
  <si>
    <t>8.4</t>
  </si>
  <si>
    <t>8.5</t>
  </si>
  <si>
    <t>8.6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</si>
  <si>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</si>
  <si>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</si>
  <si>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</si>
  <si>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</si>
  <si>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</si>
  <si>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</si>
  <si>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</si>
  <si>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</si>
  <si>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</si>
  <si>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</si>
  <si>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</si>
  <si>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</si>
  <si>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</si>
  <si>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</si>
  <si>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</si>
  <si>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</si>
  <si>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</si>
  <si>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Sistemde Oluşabilecek En Yüksek Basınç</t>
  </si>
  <si>
    <t>Sistemde Oluşabilecek En Düşük Basınç</t>
  </si>
  <si>
    <t>8 Bar Açma Basınçlı Emn.Ventili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</si>
</sst>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</numFmts>
  <fonts count="47">
    <font>
      <sz val="10"/>
      <name val="Arial Tur"/>
      <family val="0"/>
    </font>
    <font>
      <sz val="8"/>
      <name val="Arial Tur"/>
      <family val="0"/>
    </font>
    <font>
      <sz val="16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sz val="14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b/>
      <sz val="14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49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5" fillId="34" borderId="11" xfId="0" applyFont="1" applyFill="1" applyBorder="1" applyAlignment="1">
      <alignment/>
    </xf>
    <xf numFmtId="1" fontId="5" fillId="34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4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1" fontId="7" fillId="34" borderId="10" xfId="0" applyNumberFormat="1" applyFont="1" applyFill="1" applyBorder="1" applyAlignment="1">
      <alignment/>
    </xf>
    <xf numFmtId="172" fontId="7" fillId="34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172" fontId="4" fillId="35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4" fillId="38" borderId="13" xfId="0" applyFont="1" applyFill="1" applyBorder="1" applyAlignment="1">
      <alignment/>
    </xf>
    <xf numFmtId="1" fontId="4" fillId="34" borderId="13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6" fillId="38" borderId="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1" fillId="1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2" fillId="38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15" borderId="10" xfId="0" applyFont="1" applyFill="1" applyBorder="1" applyAlignment="1">
      <alignment horizontal="center"/>
    </xf>
    <xf numFmtId="2" fontId="11" fillId="35" borderId="10" xfId="0" applyNumberFormat="1" applyFont="1" applyFill="1" applyBorder="1" applyAlignment="1">
      <alignment horizontal="center"/>
    </xf>
    <xf numFmtId="2" fontId="11" fillId="34" borderId="10" xfId="0" applyNumberFormat="1" applyFont="1" applyFill="1" applyBorder="1" applyAlignment="1">
      <alignment horizontal="center"/>
    </xf>
    <xf numFmtId="1" fontId="11" fillId="37" borderId="10" xfId="0" applyNumberFormat="1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7" fillId="37" borderId="14" xfId="0" applyFont="1" applyFill="1" applyBorder="1" applyAlignment="1">
      <alignment/>
    </xf>
    <xf numFmtId="0" fontId="7" fillId="37" borderId="16" xfId="0" applyFont="1" applyFill="1" applyBorder="1" applyAlignment="1">
      <alignment/>
    </xf>
    <xf numFmtId="0" fontId="7" fillId="37" borderId="15" xfId="0" applyFont="1" applyFill="1" applyBorder="1" applyAlignment="1">
      <alignment/>
    </xf>
    <xf numFmtId="49" fontId="6" fillId="37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/>
    </xf>
    <xf numFmtId="49" fontId="6" fillId="38" borderId="14" xfId="0" applyNumberFormat="1" applyFont="1" applyFill="1" applyBorder="1" applyAlignment="1">
      <alignment horizontal="center" wrapText="1"/>
    </xf>
    <xf numFmtId="0" fontId="0" fillId="38" borderId="16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49" fontId="2" fillId="38" borderId="14" xfId="0" applyNumberFormat="1" applyFont="1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6.75390625" style="1" customWidth="1"/>
    <col min="2" max="2" width="55.875" style="0" customWidth="1"/>
    <col min="3" max="3" width="12.75390625" style="0" customWidth="1"/>
    <col min="4" max="4" width="11.75390625" style="0" customWidth="1"/>
  </cols>
  <sheetData>
    <row r="1" spans="1:4" ht="20.25">
      <c r="A1" s="76" t="s">
        <v>0</v>
      </c>
      <c r="B1" s="77"/>
      <c r="C1" s="78"/>
      <c r="D1" s="79"/>
    </row>
    <row r="2" spans="1:4" ht="12" customHeight="1">
      <c r="A2" s="80" t="s">
        <v>76</v>
      </c>
      <c r="B2" s="81"/>
      <c r="C2" s="82"/>
      <c r="D2" s="82"/>
    </row>
    <row r="3" spans="1:4" ht="15.75">
      <c r="A3" s="41" t="s">
        <v>77</v>
      </c>
      <c r="B3" s="4" t="s">
        <v>29</v>
      </c>
      <c r="C3" s="4">
        <v>126000</v>
      </c>
      <c r="D3" s="30" t="s">
        <v>3</v>
      </c>
    </row>
    <row r="4" spans="1:4" ht="15.75">
      <c r="A4" s="41" t="s">
        <v>78</v>
      </c>
      <c r="B4" s="4" t="s">
        <v>30</v>
      </c>
      <c r="C4" s="4">
        <v>12</v>
      </c>
      <c r="D4" s="30" t="s">
        <v>7</v>
      </c>
    </row>
    <row r="5" spans="1:4" ht="15">
      <c r="A5" s="42" t="s">
        <v>79</v>
      </c>
      <c r="B5" s="5" t="s">
        <v>1</v>
      </c>
      <c r="C5" s="5">
        <f>C3*1.07</f>
        <v>134820</v>
      </c>
      <c r="D5" s="20" t="s">
        <v>3</v>
      </c>
    </row>
    <row r="6" spans="1:4" ht="15">
      <c r="A6" s="42" t="s">
        <v>80</v>
      </c>
      <c r="B6" s="6" t="s">
        <v>2</v>
      </c>
      <c r="C6" s="5">
        <f>C3*1.15</f>
        <v>144900</v>
      </c>
      <c r="D6" s="20" t="s">
        <v>3</v>
      </c>
    </row>
    <row r="7" spans="1:4" ht="15.75">
      <c r="A7" s="28"/>
      <c r="B7" s="3"/>
      <c r="C7" s="3"/>
      <c r="D7" s="31"/>
    </row>
    <row r="8" spans="1:11" ht="15.75">
      <c r="A8" s="41" t="s">
        <v>81</v>
      </c>
      <c r="B8" s="4" t="s">
        <v>31</v>
      </c>
      <c r="C8" s="4">
        <v>1400000</v>
      </c>
      <c r="D8" s="30" t="s">
        <v>3</v>
      </c>
      <c r="K8" s="3"/>
    </row>
    <row r="9" spans="1:4" ht="18">
      <c r="A9" s="43" t="s">
        <v>82</v>
      </c>
      <c r="B9" s="34" t="s">
        <v>45</v>
      </c>
      <c r="C9" s="6"/>
      <c r="D9" s="31"/>
    </row>
    <row r="10" spans="1:4" ht="15">
      <c r="A10" s="42" t="s">
        <v>84</v>
      </c>
      <c r="B10" s="15" t="s">
        <v>4</v>
      </c>
      <c r="C10" s="17">
        <f>POWER(0.012*C8/POWER(C4,0.5),0.5)</f>
        <v>69.64009090454188</v>
      </c>
      <c r="D10" s="20" t="s">
        <v>25</v>
      </c>
    </row>
    <row r="11" spans="1:6" ht="15">
      <c r="A11" s="42" t="s">
        <v>85</v>
      </c>
      <c r="B11" s="15" t="s">
        <v>6</v>
      </c>
      <c r="C11" s="17">
        <f>POWER(0.02*C8/POWER(C4,0.5),0.5)</f>
        <v>89.90497076722043</v>
      </c>
      <c r="D11" s="20" t="s">
        <v>25</v>
      </c>
      <c r="F11" s="8"/>
    </row>
    <row r="12" spans="1:4" ht="15">
      <c r="A12" s="42" t="s">
        <v>86</v>
      </c>
      <c r="B12" s="15" t="s">
        <v>5</v>
      </c>
      <c r="C12" s="17">
        <f>POWER(0.03*C8/POWER(C4,0.5),0.5)</f>
        <v>110.11065185976396</v>
      </c>
      <c r="D12" s="20" t="s">
        <v>25</v>
      </c>
    </row>
    <row r="13" spans="1:4" ht="15.75">
      <c r="A13" s="28"/>
      <c r="B13" s="3"/>
      <c r="C13" s="3"/>
      <c r="D13" s="3"/>
    </row>
    <row r="14" spans="1:4" ht="15.75">
      <c r="A14" s="43" t="s">
        <v>83</v>
      </c>
      <c r="B14" s="33" t="s">
        <v>49</v>
      </c>
      <c r="C14" s="26"/>
      <c r="D14" s="25"/>
    </row>
    <row r="15" spans="1:4" ht="15.75">
      <c r="A15" s="44" t="s">
        <v>87</v>
      </c>
      <c r="B15" s="24" t="s">
        <v>9</v>
      </c>
      <c r="C15" s="16">
        <f>C8*C17/860</f>
        <v>17906.976744186046</v>
      </c>
      <c r="D15" s="14" t="s">
        <v>10</v>
      </c>
    </row>
    <row r="16" spans="1:4" ht="16.5" customHeight="1">
      <c r="A16" s="71" t="s">
        <v>56</v>
      </c>
      <c r="B16" s="72"/>
      <c r="C16" s="72"/>
      <c r="D16" s="73"/>
    </row>
    <row r="17" spans="1:4" ht="15.75">
      <c r="A17" s="41" t="s">
        <v>88</v>
      </c>
      <c r="B17" s="4" t="s">
        <v>8</v>
      </c>
      <c r="C17" s="4">
        <v>11</v>
      </c>
      <c r="D17" s="25"/>
    </row>
    <row r="18" spans="1:4" ht="15.75">
      <c r="A18" s="44" t="s">
        <v>89</v>
      </c>
      <c r="B18" s="24" t="s">
        <v>11</v>
      </c>
      <c r="C18" s="16">
        <f>(3.55*C15/100)+C22</f>
        <v>725.2325581395348</v>
      </c>
      <c r="D18" s="14" t="s">
        <v>48</v>
      </c>
    </row>
    <row r="19" spans="1:4" ht="15.75">
      <c r="A19" s="44" t="s">
        <v>90</v>
      </c>
      <c r="B19" s="24" t="s">
        <v>118</v>
      </c>
      <c r="C19" s="14">
        <f>(C21+5)/10+1.5</f>
        <v>8</v>
      </c>
      <c r="D19" s="14" t="s">
        <v>47</v>
      </c>
    </row>
    <row r="20" spans="1:4" ht="15.75">
      <c r="A20" s="44"/>
      <c r="B20" s="24" t="s">
        <v>119</v>
      </c>
      <c r="C20" s="14">
        <f>(C21+5)/10</f>
        <v>6.5</v>
      </c>
      <c r="D20" s="14" t="s">
        <v>47</v>
      </c>
    </row>
    <row r="21" spans="1:4" ht="15.75">
      <c r="A21" s="41" t="s">
        <v>91</v>
      </c>
      <c r="B21" s="4" t="s">
        <v>32</v>
      </c>
      <c r="C21" s="4">
        <v>60</v>
      </c>
      <c r="D21" s="4" t="s">
        <v>7</v>
      </c>
    </row>
    <row r="22" spans="1:4" ht="15.75">
      <c r="A22" s="44" t="s">
        <v>92</v>
      </c>
      <c r="B22" s="24" t="s">
        <v>28</v>
      </c>
      <c r="C22" s="29">
        <f>C15*0.005</f>
        <v>89.53488372093022</v>
      </c>
      <c r="D22" s="24" t="s">
        <v>48</v>
      </c>
    </row>
    <row r="23" spans="1:4" ht="18">
      <c r="A23" s="45" t="s">
        <v>93</v>
      </c>
      <c r="B23" s="11" t="s">
        <v>12</v>
      </c>
      <c r="C23" s="12">
        <f>((C19+1)/(C19-C20))*C18</f>
        <v>4351.395348837209</v>
      </c>
      <c r="D23" s="27" t="s">
        <v>10</v>
      </c>
    </row>
    <row r="24" spans="1:5" ht="15">
      <c r="A24" s="66" t="s">
        <v>46</v>
      </c>
      <c r="B24" s="67"/>
      <c r="C24" s="67"/>
      <c r="D24" s="68"/>
      <c r="E24" s="21"/>
    </row>
    <row r="25" spans="1:5" ht="15.75">
      <c r="A25" s="46" t="s">
        <v>94</v>
      </c>
      <c r="B25" s="39" t="s">
        <v>120</v>
      </c>
      <c r="C25" s="40">
        <f>0.00005*C8+16</f>
        <v>86</v>
      </c>
      <c r="D25" s="39" t="s">
        <v>39</v>
      </c>
      <c r="E25" s="21"/>
    </row>
    <row r="26" spans="1:5" ht="12.75">
      <c r="A26" s="69" t="s">
        <v>55</v>
      </c>
      <c r="B26" s="70"/>
      <c r="C26" s="70"/>
      <c r="D26" s="70"/>
      <c r="E26" s="21"/>
    </row>
    <row r="27" spans="1:4" ht="18">
      <c r="A27" s="43" t="s">
        <v>94</v>
      </c>
      <c r="B27" s="35" t="s">
        <v>13</v>
      </c>
      <c r="C27" s="13"/>
      <c r="D27" s="13"/>
    </row>
    <row r="28" spans="1:4" ht="15.75">
      <c r="A28" s="42" t="s">
        <v>95</v>
      </c>
      <c r="B28" s="14" t="s">
        <v>14</v>
      </c>
      <c r="C28" s="14">
        <f>C8/20000</f>
        <v>70</v>
      </c>
      <c r="D28" s="20" t="s">
        <v>15</v>
      </c>
    </row>
    <row r="29" spans="1:4" ht="15.75">
      <c r="A29" s="42" t="s">
        <v>96</v>
      </c>
      <c r="B29" s="14" t="s">
        <v>16</v>
      </c>
      <c r="C29" s="22">
        <f>(0.008*C30+3)*1.25</f>
        <v>4.1499999999999995</v>
      </c>
      <c r="D29" s="20" t="s">
        <v>17</v>
      </c>
    </row>
    <row r="30" spans="1:4" ht="15">
      <c r="A30" s="41" t="s">
        <v>97</v>
      </c>
      <c r="B30" s="19" t="s">
        <v>33</v>
      </c>
      <c r="C30" s="19">
        <v>40</v>
      </c>
      <c r="D30" s="30" t="s">
        <v>7</v>
      </c>
    </row>
    <row r="31" spans="1:4" ht="15.75">
      <c r="A31" s="42" t="s">
        <v>98</v>
      </c>
      <c r="B31" s="14" t="s">
        <v>42</v>
      </c>
      <c r="C31" s="23">
        <f>6*C28*C29</f>
        <v>1742.9999999999998</v>
      </c>
      <c r="D31" s="20" t="s">
        <v>41</v>
      </c>
    </row>
    <row r="32" spans="1:5" ht="15.75">
      <c r="A32" s="42" t="s">
        <v>99</v>
      </c>
      <c r="B32" s="14" t="s">
        <v>18</v>
      </c>
      <c r="C32" s="16">
        <f>C8/860</f>
        <v>1627.906976744186</v>
      </c>
      <c r="D32" s="20" t="s">
        <v>19</v>
      </c>
      <c r="E32" s="2"/>
    </row>
    <row r="33" spans="1:4" ht="15.75">
      <c r="A33" s="47" t="s">
        <v>100</v>
      </c>
      <c r="B33" s="36" t="s">
        <v>44</v>
      </c>
      <c r="C33" s="16">
        <f>0.65*POWER(C8,0.4)</f>
        <v>186.7947091418291</v>
      </c>
      <c r="D33" s="20" t="s">
        <v>39</v>
      </c>
    </row>
    <row r="34" spans="1:4" ht="15.75">
      <c r="A34" s="43" t="s">
        <v>101</v>
      </c>
      <c r="B34" s="33" t="s">
        <v>20</v>
      </c>
      <c r="C34" s="33"/>
      <c r="D34" s="31"/>
    </row>
    <row r="35" spans="1:4" ht="15.75">
      <c r="A35" s="41" t="s">
        <v>102</v>
      </c>
      <c r="B35" s="4" t="s">
        <v>72</v>
      </c>
      <c r="C35" s="4">
        <v>17</v>
      </c>
      <c r="D35" s="30" t="s">
        <v>22</v>
      </c>
    </row>
    <row r="36" spans="1:4" ht="15.75">
      <c r="A36" s="41" t="s">
        <v>103</v>
      </c>
      <c r="B36" s="4" t="s">
        <v>34</v>
      </c>
      <c r="C36" s="4">
        <v>0</v>
      </c>
      <c r="D36" s="30" t="s">
        <v>22</v>
      </c>
    </row>
    <row r="37" spans="1:4" ht="15.75">
      <c r="A37" s="41" t="s">
        <v>104</v>
      </c>
      <c r="B37" s="4" t="s">
        <v>35</v>
      </c>
      <c r="C37" s="4">
        <v>0</v>
      </c>
      <c r="D37" s="30" t="s">
        <v>22</v>
      </c>
    </row>
    <row r="38" spans="1:4" ht="15.75">
      <c r="A38" s="41" t="s">
        <v>105</v>
      </c>
      <c r="B38" s="4" t="s">
        <v>36</v>
      </c>
      <c r="C38" s="4">
        <v>0</v>
      </c>
      <c r="D38" s="30" t="s">
        <v>22</v>
      </c>
    </row>
    <row r="39" spans="1:4" ht="15.75">
      <c r="A39" s="41" t="s">
        <v>106</v>
      </c>
      <c r="B39" s="4" t="s">
        <v>37</v>
      </c>
      <c r="C39" s="4">
        <v>0</v>
      </c>
      <c r="D39" s="30" t="s">
        <v>22</v>
      </c>
    </row>
    <row r="40" spans="1:14" ht="15.75">
      <c r="A40" s="42" t="s">
        <v>107</v>
      </c>
      <c r="B40" s="14" t="s">
        <v>50</v>
      </c>
      <c r="C40" s="16">
        <f>((C35*7.5+C36*150+C37*35+C38*40+C39*70)*0.4*1.25)</f>
        <v>63.75</v>
      </c>
      <c r="D40" s="14" t="s">
        <v>10</v>
      </c>
      <c r="F40" s="74" t="s">
        <v>57</v>
      </c>
      <c r="G40" s="74"/>
      <c r="H40" s="75"/>
      <c r="I40" s="75"/>
      <c r="J40" s="75"/>
      <c r="K40" s="75"/>
      <c r="L40" s="75"/>
      <c r="M40" s="75"/>
      <c r="N40" s="75"/>
    </row>
    <row r="41" spans="1:14" ht="19.5" customHeight="1">
      <c r="A41" s="41" t="s">
        <v>108</v>
      </c>
      <c r="B41" s="4" t="s">
        <v>53</v>
      </c>
      <c r="C41" s="38">
        <v>100</v>
      </c>
      <c r="D41" s="4" t="s">
        <v>10</v>
      </c>
      <c r="F41" s="49" t="s">
        <v>58</v>
      </c>
      <c r="G41" s="50" t="s">
        <v>59</v>
      </c>
      <c r="H41" s="51" t="s">
        <v>60</v>
      </c>
      <c r="I41" s="52" t="s">
        <v>61</v>
      </c>
      <c r="J41" s="51" t="s">
        <v>62</v>
      </c>
      <c r="K41" s="51" t="s">
        <v>63</v>
      </c>
      <c r="L41" s="53" t="s">
        <v>64</v>
      </c>
      <c r="M41" s="54" t="s">
        <v>65</v>
      </c>
      <c r="N41" s="55" t="s">
        <v>66</v>
      </c>
    </row>
    <row r="42" spans="1:14" ht="15.75">
      <c r="A42" s="41" t="s">
        <v>109</v>
      </c>
      <c r="B42" s="4" t="s">
        <v>75</v>
      </c>
      <c r="C42" s="38">
        <v>10</v>
      </c>
      <c r="D42" s="4" t="s">
        <v>73</v>
      </c>
      <c r="F42" s="49"/>
      <c r="G42" s="50"/>
      <c r="H42" s="51"/>
      <c r="I42" s="52"/>
      <c r="J42" s="51"/>
      <c r="K42" s="51"/>
      <c r="L42" s="53"/>
      <c r="M42" s="54"/>
      <c r="N42" s="55"/>
    </row>
    <row r="43" spans="1:14" ht="15.75">
      <c r="A43" s="41" t="s">
        <v>110</v>
      </c>
      <c r="B43" s="4" t="s">
        <v>74</v>
      </c>
      <c r="C43" s="38">
        <v>50</v>
      </c>
      <c r="D43" s="4" t="s">
        <v>73</v>
      </c>
      <c r="F43" s="49"/>
      <c r="G43" s="50"/>
      <c r="H43" s="51"/>
      <c r="I43" s="52"/>
      <c r="J43" s="51"/>
      <c r="K43" s="51"/>
      <c r="L43" s="53"/>
      <c r="M43" s="54"/>
      <c r="N43" s="55"/>
    </row>
    <row r="44" spans="1:14" ht="15.75">
      <c r="A44" s="9"/>
      <c r="B44" s="10" t="s">
        <v>51</v>
      </c>
      <c r="C44" s="37"/>
      <c r="D44" s="32"/>
      <c r="F44" s="49">
        <v>1</v>
      </c>
      <c r="G44" s="56" t="s">
        <v>67</v>
      </c>
      <c r="H44" s="57">
        <v>12000</v>
      </c>
      <c r="I44" s="58">
        <f>H44/20000</f>
        <v>0.6</v>
      </c>
      <c r="J44" s="57">
        <v>32</v>
      </c>
      <c r="K44" s="57">
        <v>2.8</v>
      </c>
      <c r="L44" s="59">
        <f>1.5*(POWER(I44,2))/(POWER((J44/10),5))</f>
        <v>0.001609325408935546</v>
      </c>
      <c r="M44" s="60">
        <f>K44*L44</f>
        <v>0.004506111145019529</v>
      </c>
      <c r="N44" s="61">
        <f>0.65*POWER(H44,0.4)</f>
        <v>27.834655788398212</v>
      </c>
    </row>
    <row r="45" spans="1:14" ht="15">
      <c r="A45" s="42" t="s">
        <v>111</v>
      </c>
      <c r="B45" s="15" t="s">
        <v>52</v>
      </c>
      <c r="C45" s="17">
        <f>(C40*(C43-C42))/1.25</f>
        <v>2040</v>
      </c>
      <c r="D45" s="20" t="s">
        <v>21</v>
      </c>
      <c r="F45" s="49">
        <v>2</v>
      </c>
      <c r="G45" s="56" t="s">
        <v>68</v>
      </c>
      <c r="H45" s="57">
        <v>24000</v>
      </c>
      <c r="I45" s="58">
        <f>H45/20000</f>
        <v>1.2</v>
      </c>
      <c r="J45" s="57">
        <v>40</v>
      </c>
      <c r="K45" s="57">
        <v>2.8</v>
      </c>
      <c r="L45" s="59">
        <f>1.5*(POWER(I45,2))/(POWER((J45/10),5))</f>
        <v>0.002109375</v>
      </c>
      <c r="M45" s="60">
        <f>K45*L45</f>
        <v>0.00590625</v>
      </c>
      <c r="N45" s="61">
        <f>0.65*POWER(H45,0.4)</f>
        <v>36.72804850643195</v>
      </c>
    </row>
    <row r="46" spans="1:14" ht="15">
      <c r="A46" s="63" t="s">
        <v>112</v>
      </c>
      <c r="B46" s="7" t="s">
        <v>54</v>
      </c>
      <c r="C46" s="19">
        <v>3</v>
      </c>
      <c r="D46" s="30" t="s">
        <v>7</v>
      </c>
      <c r="F46" s="49">
        <v>3</v>
      </c>
      <c r="G46" s="56" t="s">
        <v>69</v>
      </c>
      <c r="H46" s="57">
        <v>36000</v>
      </c>
      <c r="I46" s="58">
        <f>H46/20000</f>
        <v>1.8</v>
      </c>
      <c r="J46" s="57">
        <v>40</v>
      </c>
      <c r="K46" s="57">
        <v>2.8</v>
      </c>
      <c r="L46" s="59">
        <f>1.5*(POWER(I46,2))/(POWER((J46/10),5))</f>
        <v>0.00474609375</v>
      </c>
      <c r="M46" s="60">
        <f>K46*L46</f>
        <v>0.0132890625</v>
      </c>
      <c r="N46" s="61">
        <f>0.65*POWER(H46,0.4)</f>
        <v>43.19508738668334</v>
      </c>
    </row>
    <row r="47" spans="1:14" ht="15">
      <c r="A47" s="42" t="s">
        <v>113</v>
      </c>
      <c r="B47" s="15" t="s">
        <v>23</v>
      </c>
      <c r="C47" s="18">
        <f>C45/((60-10)*1000)</f>
        <v>0.0408</v>
      </c>
      <c r="D47" s="20" t="s">
        <v>15</v>
      </c>
      <c r="F47" s="49">
        <v>4</v>
      </c>
      <c r="G47" s="56" t="s">
        <v>70</v>
      </c>
      <c r="H47" s="57">
        <v>60000</v>
      </c>
      <c r="I47" s="58">
        <f>H47/20000</f>
        <v>3</v>
      </c>
      <c r="J47" s="57">
        <v>50</v>
      </c>
      <c r="K47" s="57">
        <v>2.8</v>
      </c>
      <c r="L47" s="59">
        <f>1.5*(POWER(I47,2))/(POWER((J47/10),5))</f>
        <v>0.00432</v>
      </c>
      <c r="M47" s="60">
        <f>K47*L47</f>
        <v>0.012095999999999999</v>
      </c>
      <c r="N47" s="61">
        <f>0.65*POWER(H47,0.4)</f>
        <v>52.98755212438499</v>
      </c>
    </row>
    <row r="48" spans="1:14" ht="15">
      <c r="A48" s="42" t="s">
        <v>114</v>
      </c>
      <c r="B48" s="15" t="s">
        <v>24</v>
      </c>
      <c r="C48" s="15">
        <v>2</v>
      </c>
      <c r="D48" s="20" t="s">
        <v>17</v>
      </c>
      <c r="F48" s="49">
        <v>5</v>
      </c>
      <c r="G48" s="56" t="s">
        <v>71</v>
      </c>
      <c r="H48" s="57">
        <v>72000</v>
      </c>
      <c r="I48" s="58">
        <f>H48/20000</f>
        <v>3.6</v>
      </c>
      <c r="J48" s="57">
        <v>50</v>
      </c>
      <c r="K48" s="57">
        <v>50</v>
      </c>
      <c r="L48" s="59">
        <f>1.5*(POWER(I48,2))/(POWER((J48/10),5))</f>
        <v>0.0062208</v>
      </c>
      <c r="M48" s="60">
        <f>K48*L48</f>
        <v>0.31104000000000004</v>
      </c>
      <c r="N48" s="61">
        <f>0.65*POWER(H48,0.4)</f>
        <v>56.99625951325514</v>
      </c>
    </row>
    <row r="49" spans="1:14" ht="15">
      <c r="A49" s="42" t="s">
        <v>115</v>
      </c>
      <c r="B49" s="15" t="s">
        <v>43</v>
      </c>
      <c r="C49" s="17">
        <f>6*C47*C48</f>
        <v>0.48960000000000004</v>
      </c>
      <c r="D49" s="20" t="s">
        <v>41</v>
      </c>
      <c r="F49" s="49">
        <v>14</v>
      </c>
      <c r="G49" s="49"/>
      <c r="H49" s="62"/>
      <c r="I49" s="64"/>
      <c r="J49" s="65"/>
      <c r="K49" s="49"/>
      <c r="L49" s="49"/>
      <c r="M49" s="60">
        <f>SUM(M44:M48)</f>
        <v>0.34683742364501957</v>
      </c>
      <c r="N49" s="49" t="s">
        <v>17</v>
      </c>
    </row>
    <row r="50" spans="1:4" ht="12.75">
      <c r="A50" s="48" t="s">
        <v>26</v>
      </c>
      <c r="B50" s="3" t="s">
        <v>27</v>
      </c>
      <c r="C50" s="3"/>
      <c r="D50" s="31"/>
    </row>
    <row r="51" spans="1:4" ht="15">
      <c r="A51" s="42" t="s">
        <v>116</v>
      </c>
      <c r="B51" s="15" t="s">
        <v>38</v>
      </c>
      <c r="C51" s="17">
        <v>15</v>
      </c>
      <c r="D51" s="20" t="s">
        <v>39</v>
      </c>
    </row>
    <row r="52" spans="1:4" ht="15">
      <c r="A52" s="42" t="s">
        <v>117</v>
      </c>
      <c r="B52" s="15" t="s">
        <v>40</v>
      </c>
      <c r="C52" s="17">
        <v>15</v>
      </c>
      <c r="D52" s="20" t="s">
        <v>39</v>
      </c>
    </row>
  </sheetData>
  <sheetProtection/>
  <mergeCells count="7">
    <mergeCell ref="I49:J49"/>
    <mergeCell ref="A24:D24"/>
    <mergeCell ref="A26:D26"/>
    <mergeCell ref="A16:D16"/>
    <mergeCell ref="F40:N40"/>
    <mergeCell ref="A1:D1"/>
    <mergeCell ref="A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31750845092</cp:lastModifiedBy>
  <cp:lastPrinted>2006-04-14T07:32:50Z</cp:lastPrinted>
  <dcterms:created xsi:type="dcterms:W3CDTF">2004-04-30T06:56:55Z</dcterms:created>
  <dcterms:modified xsi:type="dcterms:W3CDTF">2012-09-28T11:41:42Z</dcterms:modified>
  <cp:category/>
  <cp:version/>
  <cp:contentType/>
  <cp:contentStatus/>
</cp:coreProperties>
</file>