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<sst xmlns="http://schemas.openxmlformats.org/spreadsheetml/2006/main" count="66" uniqueCount="59">
  <si>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No</t>
  </si>
  <si>
    <t xml:space="preserve">   (cm)</t>
  </si>
  <si>
    <t xml:space="preserve">    (cm)</t>
  </si>
  <si>
    <t>2.1-</t>
  </si>
  <si>
    <t>Kcal/h</t>
  </si>
  <si>
    <t>m3/h</t>
  </si>
  <si>
    <t>m</t>
  </si>
  <si>
    <t>mss</t>
  </si>
  <si>
    <t>1-</t>
  </si>
  <si>
    <t xml:space="preserve">   (m2)</t>
  </si>
  <si>
    <t>2.3-</t>
  </si>
  <si>
    <t>kcal/h</t>
  </si>
  <si>
    <t>5-12,5-15-20-25-30-35 mm</t>
  </si>
  <si>
    <t>Koll.
Ağız
Sayısı</t>
  </si>
  <si>
    <t xml:space="preserve">   (n)</t>
  </si>
  <si>
    <t>Not:*,açık sarı renkler giriş değerler, gül rengi değerler çıkış değerleridir.</t>
  </si>
  <si>
    <t>2-</t>
  </si>
  <si>
    <t>*Net Döşeme
Alanı</t>
  </si>
  <si>
    <t>Birim
Isı
 Kaybı</t>
  </si>
  <si>
    <t>(C )</t>
  </si>
  <si>
    <t>(m )</t>
  </si>
  <si>
    <t xml:space="preserve">
kcal/h.m</t>
  </si>
  <si>
    <t>Fi-(m2)</t>
  </si>
  <si>
    <t xml:space="preserve">  Fd-(m2)</t>
  </si>
  <si>
    <t>ti-(C )</t>
  </si>
  <si>
    <t>td-(C )</t>
  </si>
  <si>
    <t>İç
Modül</t>
  </si>
  <si>
    <t>Dış
Modül</t>
  </si>
  <si>
    <t>İç 
Modül.
Ortal.
Su
Sıcakl</t>
  </si>
  <si>
    <t>Dış
 Modül.
Alanı</t>
  </si>
  <si>
    <t>Q/A
kcal/h
m2</t>
  </si>
  <si>
    <t>*Mahal
 Isı
 Kaybı</t>
  </si>
  <si>
    <t>Q
(kcal/h)</t>
  </si>
  <si>
    <t>İç 
Modül
Alanı</t>
  </si>
  <si>
    <t>Dış
Modül.
Ortal.
Su
Sıcakl</t>
  </si>
  <si>
    <t>Mahal 
Sıcakl</t>
  </si>
  <si>
    <t>*Seçil
 Stand
  İç
 Modül</t>
  </si>
  <si>
    <t>*Seçil
 Stand
  Dış
 Modül</t>
  </si>
  <si>
    <t>İç
Modül
Verimi</t>
  </si>
  <si>
    <t>İç
Modül.
Boru
Boyu</t>
  </si>
  <si>
    <t>Pompa Debisi
(Qp)</t>
  </si>
  <si>
    <t>Pomp Basm
 Yüks-(Hm)</t>
  </si>
  <si>
    <t>Dış
Modül
Verimi</t>
  </si>
  <si>
    <t>Dış
Modül.
Boru
Boyu</t>
  </si>
  <si>
    <t>*Seçilen
 kazan</t>
  </si>
  <si>
    <t xml:space="preserve">
Isıl 
Kapasite</t>
  </si>
  <si>
    <t>Standart 
Modüller</t>
  </si>
  <si>
    <t>NOT:Su Giriş-Çıkış Sıcaklııkları:60-50 C ;kılıflı borular (PPC veya VPE) en fazla 80 m kabul edilmiştir.</t>
  </si>
  <si>
    <t>Toplam
Boru
Boyu</t>
  </si>
  <si>
    <t>Pratik Hesap İçin Kriterler:Ortalama olarak Modül Verimi k1=20 kcal/h.m--m2 giden boru m si  için k2=10 m/m2 ve
  Döş Isıtma İçin Ort. Br.Isı Kapasitesi  k3=k1*k2=10*20=200 kcal/h.m2</t>
  </si>
  <si>
    <t>Kazan Çıkışı
Boru Çapı</t>
  </si>
  <si>
    <t>mm</t>
  </si>
  <si>
    <t>Seçilen
Kazan Çıkışı
Boru Çapı</t>
  </si>
  <si>
    <t>*Ana Hat Kritik devre 
boyu-1  L(m)</t>
  </si>
  <si>
    <t>Döş.Isıt. Hattı Kritik devre 
boyu-2   L(m)</t>
  </si>
  <si>
    <t>*Seçilen
 Kollektör Ağzı Sayısı</t>
  </si>
  <si>
    <t>Ad</t>
  </si>
  <si>
    <t>DÖŞEMEDEN ISITMA HESABI</t>
  </si>
  <si>
    <t>Not:Sözkonusu hesap kazakistan için yapılmıştır.400 kcal/h.m2-Bu değer istanbul için 150 kcal/h.m2 civarındadır.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</si>
</sst>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1">
    <font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10" fillId="7" borderId="1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8" fillId="8" borderId="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6">
      <selection activeCell="J27" sqref="I27:J27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3" width="5.75390625" style="0" customWidth="1"/>
    <col min="4" max="4" width="10.125" style="0" customWidth="1"/>
    <col min="5" max="5" width="5.875" style="0" customWidth="1"/>
    <col min="6" max="6" width="6.00390625" style="0" customWidth="1"/>
    <col min="7" max="7" width="6.625" style="0" customWidth="1"/>
    <col min="8" max="8" width="6.125" style="0" customWidth="1"/>
    <col min="9" max="9" width="5.75390625" style="0" customWidth="1"/>
    <col min="10" max="10" width="6.00390625" style="0" customWidth="1"/>
    <col min="11" max="11" width="13.00390625" style="0" customWidth="1"/>
    <col min="12" max="12" width="5.875" style="0" customWidth="1"/>
    <col min="13" max="13" width="6.375" style="0" customWidth="1"/>
    <col min="14" max="14" width="6.25390625" style="0" customWidth="1"/>
    <col min="15" max="15" width="6.375" style="0" customWidth="1"/>
    <col min="16" max="16" width="6.625" style="0" customWidth="1"/>
    <col min="17" max="17" width="6.75390625" style="0" customWidth="1"/>
    <col min="18" max="18" width="5.25390625" style="0" customWidth="1"/>
    <col min="19" max="19" width="6.625" style="0" customWidth="1"/>
    <col min="20" max="20" width="8.375" style="0" customWidth="1"/>
  </cols>
  <sheetData>
    <row r="1" spans="1:16" ht="23.2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11"/>
      <c r="M1" s="11"/>
      <c r="N1" s="11"/>
      <c r="O1" s="11"/>
      <c r="P1" s="11"/>
    </row>
    <row r="3" spans="1:20" ht="32.25" customHeight="1">
      <c r="A3" s="3" t="s">
        <v>8</v>
      </c>
      <c r="B3" s="64" t="s">
        <v>46</v>
      </c>
      <c r="C3" s="62"/>
      <c r="D3" s="62" t="s">
        <v>12</v>
      </c>
      <c r="E3" s="62"/>
      <c r="F3" s="62"/>
      <c r="G3" s="62"/>
      <c r="H3" s="62"/>
      <c r="I3" s="62"/>
      <c r="J3" s="63"/>
      <c r="K3" s="63"/>
      <c r="L3" s="32"/>
      <c r="M3" s="32"/>
      <c r="N3" s="34"/>
      <c r="O3" s="32"/>
      <c r="P3" s="32"/>
      <c r="Q3" s="25"/>
      <c r="R3" s="25"/>
      <c r="S3" s="25"/>
      <c r="T3" s="25"/>
    </row>
    <row r="4" spans="1:20" ht="12.75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33"/>
      <c r="M4" s="33"/>
      <c r="N4" s="33"/>
      <c r="O4" s="33"/>
      <c r="P4" s="33"/>
      <c r="Q4" s="25"/>
      <c r="R4" s="25"/>
      <c r="S4" s="25"/>
      <c r="T4" s="25"/>
    </row>
    <row r="5" spans="1:22" ht="72.75">
      <c r="A5" s="4"/>
      <c r="B5" s="13" t="s">
        <v>31</v>
      </c>
      <c r="C5" s="13" t="s">
        <v>17</v>
      </c>
      <c r="D5" s="14" t="s">
        <v>18</v>
      </c>
      <c r="E5" s="13" t="s">
        <v>33</v>
      </c>
      <c r="F5" s="13" t="s">
        <v>29</v>
      </c>
      <c r="G5" s="13" t="s">
        <v>28</v>
      </c>
      <c r="H5" s="13" t="s">
        <v>34</v>
      </c>
      <c r="I5" s="13" t="s">
        <v>35</v>
      </c>
      <c r="J5" s="15" t="s">
        <v>27</v>
      </c>
      <c r="K5" s="13" t="s">
        <v>37</v>
      </c>
      <c r="L5" s="15" t="s">
        <v>26</v>
      </c>
      <c r="M5" s="13" t="s">
        <v>36</v>
      </c>
      <c r="N5" s="42" t="s">
        <v>42</v>
      </c>
      <c r="O5" s="42" t="s">
        <v>43</v>
      </c>
      <c r="P5" s="38" t="s">
        <v>38</v>
      </c>
      <c r="Q5" s="38" t="s">
        <v>39</v>
      </c>
      <c r="R5" s="26" t="s">
        <v>13</v>
      </c>
      <c r="S5" s="42" t="s">
        <v>48</v>
      </c>
      <c r="T5" s="27" t="s">
        <v>45</v>
      </c>
      <c r="V5" s="35"/>
    </row>
    <row r="6" spans="1:20" ht="36.75">
      <c r="A6" s="4" t="s">
        <v>0</v>
      </c>
      <c r="B6" s="13" t="s">
        <v>32</v>
      </c>
      <c r="C6" s="16" t="s">
        <v>9</v>
      </c>
      <c r="D6" s="14" t="s">
        <v>30</v>
      </c>
      <c r="E6" s="16" t="s">
        <v>22</v>
      </c>
      <c r="F6" s="16" t="s">
        <v>23</v>
      </c>
      <c r="G6" s="16" t="s">
        <v>24</v>
      </c>
      <c r="H6" s="16" t="s">
        <v>25</v>
      </c>
      <c r="I6" s="16" t="s">
        <v>19</v>
      </c>
      <c r="J6" s="17" t="s">
        <v>1</v>
      </c>
      <c r="K6" s="16" t="s">
        <v>2</v>
      </c>
      <c r="L6" s="17" t="s">
        <v>1</v>
      </c>
      <c r="M6" s="16" t="s">
        <v>2</v>
      </c>
      <c r="N6" s="42" t="s">
        <v>21</v>
      </c>
      <c r="O6" s="43" t="s">
        <v>20</v>
      </c>
      <c r="P6" s="38" t="s">
        <v>21</v>
      </c>
      <c r="Q6" s="39" t="s">
        <v>20</v>
      </c>
      <c r="R6" s="29" t="s">
        <v>14</v>
      </c>
      <c r="S6" s="43" t="s">
        <v>20</v>
      </c>
      <c r="T6" s="28" t="s">
        <v>11</v>
      </c>
    </row>
    <row r="7" spans="1:20" ht="15">
      <c r="A7" s="4">
        <v>1</v>
      </c>
      <c r="B7" s="37">
        <v>154800</v>
      </c>
      <c r="C7" s="16">
        <v>387</v>
      </c>
      <c r="D7" s="18">
        <f>B7/C7</f>
        <v>400</v>
      </c>
      <c r="E7" s="16">
        <f>0.75*C7</f>
        <v>290.25</v>
      </c>
      <c r="F7" s="16">
        <f>0.25*C7</f>
        <v>96.75</v>
      </c>
      <c r="G7" s="19">
        <f>50+((10*E7*0.9*1.2*D7)/(2*1.2*D7*C7))</f>
        <v>53.375</v>
      </c>
      <c r="H7" s="19">
        <f>60-((10*0.1*1.2*D7*F7)/(2*1.2*C7*D7))</f>
        <v>59.875</v>
      </c>
      <c r="I7" s="16">
        <v>20</v>
      </c>
      <c r="J7" s="20">
        <f>75.7-((0.15*LN(I7)-0.06)*(1.2*0.9*D7))</f>
        <v>-92.50345132629859</v>
      </c>
      <c r="K7" s="16">
        <v>35</v>
      </c>
      <c r="L7" s="20">
        <f>75.7-((0.15*LN(O7)-0.06)*((C7*1.2*D7-E7*0.9*1.2*D7)/C7))</f>
        <v>-82.01910681097276</v>
      </c>
      <c r="M7" s="16">
        <v>35</v>
      </c>
      <c r="N7" s="44">
        <f>11.3*LN(K7)-9.5</f>
        <v>30.675433094830375</v>
      </c>
      <c r="O7" s="45">
        <f>((B7*F7)/C7)/N7</f>
        <v>1261.595879685297</v>
      </c>
      <c r="P7" s="40">
        <f>11.3*LN(M7)-9.5</f>
        <v>30.675433094830375</v>
      </c>
      <c r="Q7" s="41">
        <f>((B7*E7)/C7)/P7</f>
        <v>3784.7876390558913</v>
      </c>
      <c r="R7" s="8">
        <f>(O7+Q7)/80</f>
        <v>63.079793984264846</v>
      </c>
      <c r="S7" s="45">
        <f>O7+Q7</f>
        <v>5046.383518741188</v>
      </c>
      <c r="T7" s="36">
        <f>N7*O7+P7*Q7</f>
        <v>154800</v>
      </c>
    </row>
    <row r="8" spans="1:20" ht="15">
      <c r="A8" s="4">
        <v>2</v>
      </c>
      <c r="B8" s="37">
        <v>94000</v>
      </c>
      <c r="C8" s="5">
        <v>235</v>
      </c>
      <c r="D8" s="7">
        <f>B8/C8</f>
        <v>400</v>
      </c>
      <c r="E8" s="16">
        <f>0.75*C8</f>
        <v>176.25</v>
      </c>
      <c r="F8" s="16">
        <f>0.25*C8</f>
        <v>58.75</v>
      </c>
      <c r="G8" s="19">
        <f>70+((10*E8*0.9*1.2*D8)/(2*1.2*D8*C8))</f>
        <v>73.375</v>
      </c>
      <c r="H8" s="19">
        <f>90-((10*0.1*1.2*D8*F8)/(2*1.2*C8*D8))</f>
        <v>89.875</v>
      </c>
      <c r="I8" s="16">
        <v>20</v>
      </c>
      <c r="J8" s="20">
        <v>20</v>
      </c>
      <c r="K8" s="16">
        <v>35</v>
      </c>
      <c r="L8" s="20">
        <f>75.7-((0.15*LN(O8)-0.06)*((C8*1.2*D8-E8*0.9*1.2*D8)/C8))</f>
        <v>-70.34627002504921</v>
      </c>
      <c r="M8" s="16">
        <v>35</v>
      </c>
      <c r="N8" s="44">
        <f>11.3*LN(K8)-9.5</f>
        <v>30.675433094830375</v>
      </c>
      <c r="O8" s="45">
        <f>((B8*F8)/C8)/N8</f>
        <v>766.0853532972734</v>
      </c>
      <c r="P8" s="40">
        <f>11.3*LN(M8)-9.5</f>
        <v>30.675433094830375</v>
      </c>
      <c r="Q8" s="41">
        <f>((B8*E8)/C8)/P8</f>
        <v>2298.2560598918203</v>
      </c>
      <c r="R8" s="8">
        <f>(O8+Q8)/80</f>
        <v>38.30426766486367</v>
      </c>
      <c r="S8" s="45">
        <f>O8+Q8</f>
        <v>3064.3414131890936</v>
      </c>
      <c r="T8" s="36">
        <f>N8*O8+P8*Q8</f>
        <v>94000</v>
      </c>
    </row>
    <row r="9" spans="1:20" ht="15">
      <c r="A9" s="4">
        <v>3</v>
      </c>
      <c r="B9" s="37">
        <v>94000</v>
      </c>
      <c r="C9" s="5">
        <v>235</v>
      </c>
      <c r="D9" s="7">
        <f>B9/C9</f>
        <v>400</v>
      </c>
      <c r="E9" s="16">
        <f>0.75*C9</f>
        <v>176.25</v>
      </c>
      <c r="F9" s="16">
        <f>0.25*C9</f>
        <v>58.75</v>
      </c>
      <c r="G9" s="19">
        <f>70+((10*E9*0.9*1.2*D9)/(2*1.2*D9*C9))</f>
        <v>73.375</v>
      </c>
      <c r="H9" s="19">
        <f>90-((10*0.1*1.2*D9*F9)/(2*1.2*C9*D9))</f>
        <v>89.875</v>
      </c>
      <c r="I9" s="16">
        <v>20</v>
      </c>
      <c r="J9" s="20">
        <v>20</v>
      </c>
      <c r="K9" s="16">
        <v>35</v>
      </c>
      <c r="L9" s="20">
        <f>75.7-((0.15*LN(O9)-0.06)*((C9*1.2*D9-E9*0.9*1.2*D9)/C9))</f>
        <v>-70.34627002504921</v>
      </c>
      <c r="M9" s="16">
        <v>35</v>
      </c>
      <c r="N9" s="44">
        <f>11.3*LN(K9)-9.5</f>
        <v>30.675433094830375</v>
      </c>
      <c r="O9" s="45">
        <f>((B9*F9)/C9)/N9</f>
        <v>766.0853532972734</v>
      </c>
      <c r="P9" s="40">
        <f>11.3*LN(M9)-9.5</f>
        <v>30.675433094830375</v>
      </c>
      <c r="Q9" s="41">
        <f>((B9*E9)/C9)/P9</f>
        <v>2298.2560598918203</v>
      </c>
      <c r="R9" s="8">
        <f>(O9+Q9)/80</f>
        <v>38.30426766486367</v>
      </c>
      <c r="S9" s="45">
        <f>O9+Q9</f>
        <v>3064.3414131890936</v>
      </c>
      <c r="T9" s="36">
        <f>N9*O9+P9*Q9</f>
        <v>94000</v>
      </c>
    </row>
    <row r="10" spans="1:20" ht="15">
      <c r="A10" s="4">
        <v>4</v>
      </c>
      <c r="B10" s="37">
        <v>380000</v>
      </c>
      <c r="C10" s="5">
        <v>948</v>
      </c>
      <c r="D10" s="7">
        <f>B10/C10</f>
        <v>400.84388185654007</v>
      </c>
      <c r="E10" s="16">
        <f>0.75*C10</f>
        <v>711</v>
      </c>
      <c r="F10" s="16">
        <f>0.25*C10</f>
        <v>237</v>
      </c>
      <c r="G10" s="19">
        <f>70+((10*E10*0.9*1.2*D10)/(2*1.2*D10*C10))</f>
        <v>73.375</v>
      </c>
      <c r="H10" s="19">
        <f>90-((10*0.1*1.2*D10*F10)/(2*1.2*C10*D10))</f>
        <v>89.875</v>
      </c>
      <c r="I10" s="16">
        <v>20</v>
      </c>
      <c r="J10" s="20">
        <v>20</v>
      </c>
      <c r="K10" s="16">
        <v>35</v>
      </c>
      <c r="L10" s="20">
        <f>75.7-((0.15*LN(O10)-0.06)*((C10*1.2*D10-E10*0.9*1.2*D10)/C10))</f>
        <v>-103.41025365180344</v>
      </c>
      <c r="M10" s="16">
        <v>35</v>
      </c>
      <c r="N10" s="44">
        <f>11.3*LN(K10)-9.5</f>
        <v>30.675433094830375</v>
      </c>
      <c r="O10" s="45">
        <f>((B10*F10)/C10)/N10</f>
        <v>3096.940789925148</v>
      </c>
      <c r="P10" s="40">
        <f>11.3*LN(M10)-9.5</f>
        <v>30.675433094830375</v>
      </c>
      <c r="Q10" s="41">
        <f>((B10*E10)/C10)/P10</f>
        <v>9290.822369775444</v>
      </c>
      <c r="R10" s="8">
        <f>(O10+Q10)/80</f>
        <v>154.8470394962574</v>
      </c>
      <c r="S10" s="45">
        <f>O10+Q10</f>
        <v>12387.763159700591</v>
      </c>
      <c r="T10" s="36">
        <f>N10*O10+P10*Q10</f>
        <v>380000</v>
      </c>
    </row>
    <row r="11" spans="1:20" ht="15">
      <c r="A11" s="4">
        <v>5</v>
      </c>
      <c r="B11" s="37">
        <v>380000</v>
      </c>
      <c r="C11" s="5">
        <v>948</v>
      </c>
      <c r="D11" s="7">
        <f>B11/C11</f>
        <v>400.84388185654007</v>
      </c>
      <c r="E11" s="16">
        <f>0.75*C11</f>
        <v>711</v>
      </c>
      <c r="F11" s="16">
        <f>0.25*C11</f>
        <v>237</v>
      </c>
      <c r="G11" s="19">
        <f>70+((10*E11*0.9*1.2*D11)/(2*1.2*D11*C11))</f>
        <v>73.375</v>
      </c>
      <c r="H11" s="19">
        <f>90-((10*0.1*1.2*D11*F11)/(2*1.2*C11*D11))</f>
        <v>89.875</v>
      </c>
      <c r="I11" s="16">
        <v>20</v>
      </c>
      <c r="J11" s="20">
        <v>20</v>
      </c>
      <c r="K11" s="16">
        <v>35</v>
      </c>
      <c r="L11" s="20">
        <f>75.7-((0.15*LN(O11)-0.06)*((C11*1.2*D11-E11*0.9*1.2*D11)/C11))</f>
        <v>-103.41025365180344</v>
      </c>
      <c r="M11" s="16">
        <v>35</v>
      </c>
      <c r="N11" s="44">
        <f>11.3*LN(K11)-9.5</f>
        <v>30.675433094830375</v>
      </c>
      <c r="O11" s="45">
        <f>((B11*F11)/C11)/N11</f>
        <v>3096.940789925148</v>
      </c>
      <c r="P11" s="40">
        <f>11.3*LN(M11)-9.5</f>
        <v>30.675433094830375</v>
      </c>
      <c r="Q11" s="41">
        <f>((B11*E11)/C11)/P11</f>
        <v>9290.822369775444</v>
      </c>
      <c r="R11" s="8">
        <f>(O11+Q11)/80</f>
        <v>154.8470394962574</v>
      </c>
      <c r="S11" s="45">
        <f>O11+Q11</f>
        <v>12387.763159700591</v>
      </c>
      <c r="T11" s="36">
        <f>N11*O11+P11*Q11</f>
        <v>380000</v>
      </c>
    </row>
    <row r="12" spans="1:20" ht="15">
      <c r="A12" s="67" t="s">
        <v>47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8"/>
      <c r="R12" s="8">
        <f>SUM(R7:R11)</f>
        <v>449.38240830650693</v>
      </c>
      <c r="S12" s="8"/>
      <c r="T12" s="46">
        <f>SUM(T7:T11)</f>
        <v>1102800</v>
      </c>
    </row>
    <row r="13" spans="1:20" ht="31.5" customHeight="1">
      <c r="A13" s="69" t="s">
        <v>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29.25" customHeight="1">
      <c r="A14" s="30" t="s">
        <v>16</v>
      </c>
      <c r="B14" s="65" t="s">
        <v>44</v>
      </c>
      <c r="C14" s="66"/>
      <c r="D14" s="30">
        <v>1000000</v>
      </c>
      <c r="E14" s="31" t="s">
        <v>4</v>
      </c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</row>
    <row r="15" spans="1:20" ht="29.25" customHeight="1">
      <c r="A15" s="50"/>
      <c r="B15" s="51" t="s">
        <v>50</v>
      </c>
      <c r="C15" s="52"/>
      <c r="D15" s="48">
        <f>0.65*POWER(D14,0.4)</f>
        <v>163.27261804812275</v>
      </c>
      <c r="E15" s="49" t="s">
        <v>51</v>
      </c>
      <c r="F15" s="10"/>
      <c r="G15" s="10"/>
      <c r="H15" s="10"/>
      <c r="I15" s="10"/>
      <c r="J15" s="10"/>
      <c r="K15" s="10"/>
      <c r="L15" s="10"/>
      <c r="M15" s="9"/>
      <c r="N15" s="9"/>
      <c r="O15" s="9"/>
      <c r="P15" s="9"/>
      <c r="Q15" s="9"/>
      <c r="R15" s="9"/>
      <c r="S15" s="9"/>
      <c r="T15" s="9"/>
    </row>
    <row r="16" spans="1:20" ht="38.25" customHeight="1">
      <c r="A16" s="30"/>
      <c r="B16" s="53" t="s">
        <v>52</v>
      </c>
      <c r="C16" s="54"/>
      <c r="D16" s="47">
        <v>150</v>
      </c>
      <c r="E16" s="31" t="s">
        <v>51</v>
      </c>
      <c r="F16" s="10"/>
      <c r="G16" s="10"/>
      <c r="H16" s="10"/>
      <c r="I16" s="10"/>
      <c r="J16" s="10"/>
      <c r="K16" s="10"/>
      <c r="L16" s="10"/>
      <c r="M16" s="9"/>
      <c r="N16" s="9"/>
      <c r="O16" s="9"/>
      <c r="P16" s="9"/>
      <c r="Q16" s="9"/>
      <c r="R16" s="9"/>
      <c r="S16" s="9"/>
      <c r="T16" s="9"/>
    </row>
    <row r="17" spans="1:20" ht="41.25" customHeight="1">
      <c r="A17" s="30"/>
      <c r="B17" s="53" t="s">
        <v>53</v>
      </c>
      <c r="C17" s="54"/>
      <c r="D17" s="5">
        <v>15</v>
      </c>
      <c r="E17" s="21" t="s">
        <v>6</v>
      </c>
      <c r="F17" s="10"/>
      <c r="G17" s="10"/>
      <c r="H17" s="10"/>
      <c r="I17" s="10"/>
      <c r="J17" s="10"/>
      <c r="K17" s="10"/>
      <c r="L17" s="10"/>
      <c r="M17" s="9"/>
      <c r="N17" s="9"/>
      <c r="O17" s="9"/>
      <c r="P17" s="9"/>
      <c r="Q17" s="9"/>
      <c r="R17" s="9"/>
      <c r="S17" s="9"/>
      <c r="T17" s="9"/>
    </row>
    <row r="18" spans="1:20" ht="40.5" customHeight="1">
      <c r="A18" s="30"/>
      <c r="B18" s="53" t="s">
        <v>54</v>
      </c>
      <c r="C18" s="54"/>
      <c r="D18" s="5">
        <v>100</v>
      </c>
      <c r="E18" s="21" t="s">
        <v>6</v>
      </c>
      <c r="F18" s="10"/>
      <c r="G18" s="10"/>
      <c r="H18" s="10"/>
      <c r="I18" s="10"/>
      <c r="J18" s="10"/>
      <c r="K18" s="10"/>
      <c r="L18" s="10"/>
      <c r="M18" s="9"/>
      <c r="N18" s="9"/>
      <c r="O18" s="9"/>
      <c r="P18" s="9"/>
      <c r="Q18" s="9"/>
      <c r="R18" s="9"/>
      <c r="S18" s="9"/>
      <c r="T18" s="9"/>
    </row>
    <row r="19" spans="1:20" ht="25.5" customHeight="1">
      <c r="A19" s="6" t="s">
        <v>3</v>
      </c>
      <c r="B19" s="51" t="s">
        <v>40</v>
      </c>
      <c r="C19" s="52"/>
      <c r="D19" s="6">
        <f>D14/10000</f>
        <v>100</v>
      </c>
      <c r="E19" s="22" t="s">
        <v>5</v>
      </c>
      <c r="F19" s="10"/>
      <c r="G19" s="10"/>
      <c r="H19" s="10"/>
      <c r="I19" s="10"/>
      <c r="J19" s="10"/>
      <c r="K19" s="10"/>
      <c r="L19" s="10"/>
      <c r="M19" s="9"/>
      <c r="N19" s="9"/>
      <c r="O19" s="9"/>
      <c r="P19" s="9"/>
      <c r="Q19" s="9"/>
      <c r="R19" s="9"/>
      <c r="S19" s="9"/>
      <c r="T19" s="9"/>
    </row>
    <row r="20" spans="1:20" ht="41.25" customHeight="1">
      <c r="A20" s="30"/>
      <c r="B20" s="65" t="s">
        <v>55</v>
      </c>
      <c r="C20" s="66"/>
      <c r="D20" s="5">
        <v>449</v>
      </c>
      <c r="E20" s="21" t="s">
        <v>56</v>
      </c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</row>
    <row r="21" spans="1:13" ht="26.25" customHeight="1">
      <c r="A21" s="1" t="s">
        <v>10</v>
      </c>
      <c r="B21" s="58" t="s">
        <v>41</v>
      </c>
      <c r="C21" s="59"/>
      <c r="D21" s="8">
        <f>((((POWER((D19/D20),2)/(POWER(1.7,5)))*D18)+(((POWER(D19,2)/(POWER((D16/10),5)))*D17))+0.8)*1.2*5)</f>
        <v>8.081294661994555</v>
      </c>
      <c r="E21" s="22" t="s">
        <v>7</v>
      </c>
      <c r="F21" s="23"/>
      <c r="G21" s="23"/>
      <c r="H21" s="23"/>
      <c r="I21" s="23"/>
      <c r="J21" s="10"/>
      <c r="K21" s="24"/>
      <c r="L21" s="24"/>
      <c r="M21" s="2"/>
    </row>
    <row r="22" spans="1:12" ht="12.75">
      <c r="A22" t="s">
        <v>58</v>
      </c>
      <c r="F22" s="25"/>
      <c r="G22" s="25"/>
      <c r="H22" s="25"/>
      <c r="I22" s="25"/>
      <c r="J22" s="25"/>
      <c r="K22" s="25"/>
      <c r="L22" s="25"/>
    </row>
    <row r="25" ht="12.75">
      <c r="V25" s="12"/>
    </row>
    <row r="26" ht="12.75">
      <c r="V26" s="12"/>
    </row>
    <row r="27" ht="12.75">
      <c r="V27" s="12"/>
    </row>
    <row r="28" ht="12.75">
      <c r="V28" s="12"/>
    </row>
    <row r="29" ht="12.75">
      <c r="V29" s="12"/>
    </row>
  </sheetData>
  <mergeCells count="14">
    <mergeCell ref="A1:K1"/>
    <mergeCell ref="B19:C19"/>
    <mergeCell ref="B21:C21"/>
    <mergeCell ref="A4:K4"/>
    <mergeCell ref="D3:K3"/>
    <mergeCell ref="B3:C3"/>
    <mergeCell ref="B14:C14"/>
    <mergeCell ref="A12:P12"/>
    <mergeCell ref="A13:T13"/>
    <mergeCell ref="B20:C20"/>
    <mergeCell ref="B15:C15"/>
    <mergeCell ref="B16:C16"/>
    <mergeCell ref="B17:C17"/>
    <mergeCell ref="B18:C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2006-04-13T13:26:51Z</cp:lastPrinted>
  <dcterms:created xsi:type="dcterms:W3CDTF">2004-05-04T12:45:44Z</dcterms:created>
  <dcterms:modified xsi:type="dcterms:W3CDTF">2008-06-15T08:21:01Z</dcterms:modified>
  <cp:category/>
  <cp:version/>
  <cp:contentType/>
  <cp:contentStatus/>
</cp:coreProperties>
</file>