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mknmuh1</author>
  </authors>
  <commentList>
    <comment ref="F46" authorId="0">
      <text>
        <r>
          <rPr>
            <sz val="8"/>
            <rFont val="Tahoma"/>
            <family val="0"/>
          </rPr>
          <t>Hız seçimi
15-25-40 m/s</t>
        </r>
      </text>
    </comment>
    <comment ref="E46" authorId="0">
      <text>
        <r>
          <rPr>
            <sz val="8"/>
            <rFont val="Tahoma"/>
            <family val="0"/>
          </rPr>
          <t>Hız seçimi
15-25-40 m/s</t>
        </r>
      </text>
    </comment>
    <comment ref="J71" authorId="0">
      <text>
        <r>
          <rPr>
            <sz val="8"/>
            <rFont val="Tahoma"/>
            <family val="0"/>
          </rPr>
          <t>Hız seçimi
15-25-40 m/s</t>
        </r>
      </text>
    </comment>
  </commentList>
</comments>
</file>

<file path=xl/sharedStrings.xml><?xml version="1.0" encoding="utf-8"?>
<sst xmlns="http://schemas.openxmlformats.org/spreadsheetml/2006/main" count="419" uniqueCount="272">
  <si>
    <t>BUHAR TESİSATI</t>
  </si>
  <si>
    <t>1-</t>
  </si>
  <si>
    <t>CİHAZLARIN BUHAR GERESİNİMİ</t>
  </si>
  <si>
    <t>1.1-</t>
  </si>
  <si>
    <t>Cihaz Tipi</t>
  </si>
  <si>
    <t>Kapasite</t>
  </si>
  <si>
    <t>Adet</t>
  </si>
  <si>
    <t>Paskara el ütüsü</t>
  </si>
  <si>
    <t>Pres ütü</t>
  </si>
  <si>
    <t>Robot ütü</t>
  </si>
  <si>
    <t>Yemek tenceresi</t>
  </si>
  <si>
    <t>60 kg ç/h</t>
  </si>
  <si>
    <t>75kg ç/h</t>
  </si>
  <si>
    <t>100 kg ç/h</t>
  </si>
  <si>
    <t>120 kg ç/h</t>
  </si>
  <si>
    <t>200 kg ç/h</t>
  </si>
  <si>
    <t>225 kg ç/h</t>
  </si>
  <si>
    <t>20 kg ç/h</t>
  </si>
  <si>
    <t>40 kg ç/h</t>
  </si>
  <si>
    <t>150 kg ç/h</t>
  </si>
  <si>
    <t>300 kg ç/h</t>
  </si>
  <si>
    <t>160 kg ç/h</t>
  </si>
  <si>
    <t>1 kg ç/h</t>
  </si>
  <si>
    <t>100 lt</t>
  </si>
  <si>
    <t>200 lt</t>
  </si>
  <si>
    <t>300 lt</t>
  </si>
  <si>
    <t>400 lt</t>
  </si>
  <si>
    <t>600 lt</t>
  </si>
  <si>
    <t>20 lt</t>
  </si>
  <si>
    <t>40 lt</t>
  </si>
  <si>
    <t>80 lt</t>
  </si>
  <si>
    <t>4-5</t>
  </si>
  <si>
    <t>Topl</t>
  </si>
  <si>
    <t>2-</t>
  </si>
  <si>
    <t>Q(kg/h)</t>
  </si>
  <si>
    <t>3-</t>
  </si>
  <si>
    <t>3.1-</t>
  </si>
  <si>
    <t>BUHAR KAZANI KAPASİTELERİ:(kg/h)</t>
  </si>
  <si>
    <t>500,750,1000,1500,2000,2500,3000,3500,4000,4500,5000</t>
  </si>
  <si>
    <t>3.2-</t>
  </si>
  <si>
    <t>DİKEY BUHAR JENERATÖRÜ KAPASİTELERİ:(kg/h)</t>
  </si>
  <si>
    <t>150,350,500,750,1000,1200,1500</t>
  </si>
  <si>
    <t>3.3-</t>
  </si>
  <si>
    <t>SEMAVER TİP BUHAR KAZANI:(kg/h)</t>
  </si>
  <si>
    <t>80,120,200</t>
  </si>
  <si>
    <t>3.4-</t>
  </si>
  <si>
    <t>6(4,5)/2,2(1,5)/20(15)/40(30)/61(45)/78(60)</t>
  </si>
  <si>
    <t>ELEKTRİKLİ BUHAR KAZANLARI:kg/h(KW-gücü)</t>
  </si>
  <si>
    <t>KAPASİTELER</t>
  </si>
  <si>
    <t>4-</t>
  </si>
  <si>
    <t>BUHAR CİHAZLARI</t>
  </si>
  <si>
    <t xml:space="preserve">1-KÜRSEL VANALAR(DN14-400)  / 2-WAFER KÜRESEL VANALAR(DN10-200)   </t>
  </si>
  <si>
    <t>3-ISITMA CEKETLİ VANALAR(DN10-200) / 6-KELEBEK VANA(DN40-1400)</t>
  </si>
  <si>
    <t xml:space="preserve">4-DİŞLİ KÜRESEL VANALAR(DN1/2-4")  /5-FLANŞLI KÜRESEL VANALAR(DN15-100)  </t>
  </si>
  <si>
    <t>7-WAFER ÇALPARA ÇEK VANA(DN40-1400)  /8-WAFER DİSK ÇEK VANA(DN15-300)</t>
  </si>
  <si>
    <t xml:space="preserve">9-WAFER ÇİFT GİRİŞLİ ÇEK VANA(DN40-1800)  /10-METAL KÖRÜKLÜ VANA(DN15-300) </t>
  </si>
  <si>
    <t>11-DİYAFRAMLI VANA(DN15-300)    /13-MANYETİK SEVİYE GÖSTERGESİ(DN15-100)</t>
  </si>
  <si>
    <t>12-YÜKSEK BASINÇ SEVİYE GÖSTERGELERİ(DN20-25) /14-ÇİFT MANOMETRELİ FİLTRE(1/2-2")</t>
  </si>
  <si>
    <t>15-YAYLI EMNİYET VANASI(DN20-700)/16-ORANSAL KALKIŞLI EMNİYET VANASI(DN15-150)</t>
  </si>
  <si>
    <t>16-BRONZ EMNİYET VANASI(DN1/2-3") /17-ÜZERİNDE DEĞİŞTİRME VANASI(DN40-300)</t>
  </si>
  <si>
    <t>18-GLOB VANA(DN10-600) /19-SÜRGÜLÜ VANA(DN10-1800) /20-KÜRESEL VANA(DN6-400)</t>
  </si>
  <si>
    <t>21-ÇEK VALF(DN10-400)  /22-BIÇAKLI SÜRGÜ VANA(DN40-1000)/22-VAKUM VANA(DN15-1250)</t>
  </si>
  <si>
    <t>23-TANK DİP VANASI(DN20-200)/24-ŞAMANDIRALI VANA(DN25-400)/25-FİLT DİP VANASI(50-400)</t>
  </si>
  <si>
    <t>26-PNÖMATİK AKT. KÜRESEL VANA(DN15-290) /27-ELKETRİKLİ AKT. KÜRESEL VANA(15-250)</t>
  </si>
  <si>
    <t>28-BASINÇ DÜŞÜRÜCÜ VANA(1/2-4"-DN65-150)/29-KOÇ DARBESİ ÖNLEME VANASI(DN40-300)</t>
  </si>
  <si>
    <t>30-SEVİYE KONTROL VANASI(DN40-300) /31-DENGELEME VANASI(DN15-200)</t>
  </si>
  <si>
    <t>32-KONDENSTOP-KONTROL SİSTEMİ-KONDENS POMPALARI /33-TERMOSTATİK VANA</t>
  </si>
  <si>
    <t xml:space="preserve">34-BUHAR SAYACI /35-SEPERATÖR /36-HAVA ATICI /37-NEMLENDİRİCİ </t>
  </si>
  <si>
    <t>38-KAZAN OTOMATİK BLÖF SİSTEMLERİ /39-KAZAN DİP BLÖF VANASI</t>
  </si>
  <si>
    <t>40-KONDÜKTİVİTE ÖLÇER  /41-FLAŞ BUHAR TANKI(150-200-300-380-460-500-600-760-920 mm)</t>
  </si>
  <si>
    <t>TOPLAM</t>
  </si>
  <si>
    <t>Leke çıkarma mak</t>
  </si>
  <si>
    <t>Manken şişirme ütü</t>
  </si>
  <si>
    <t>Pantoln şişirme ütü</t>
  </si>
  <si>
    <t>silindir ütü-1,80m</t>
  </si>
  <si>
    <t>silindir ütü-2,00m</t>
  </si>
  <si>
    <t>silindir ütü-2,50m</t>
  </si>
  <si>
    <t>silindir ütü-3,00m</t>
  </si>
  <si>
    <t>Çamaşır Yık Mak</t>
  </si>
  <si>
    <t>Jeans yık Mak</t>
  </si>
  <si>
    <t>Çmşır kurut mak</t>
  </si>
  <si>
    <t>Çmşr kurut mak</t>
  </si>
  <si>
    <t>Jeans kurut mak</t>
  </si>
  <si>
    <t>Kuru temizle mak</t>
  </si>
  <si>
    <t>Devir Yemek Tenc</t>
  </si>
  <si>
    <t>Beton kürleme</t>
  </si>
  <si>
    <t>Buhar
Tüket
kg/h</t>
  </si>
  <si>
    <t>Basınç
bar</t>
  </si>
  <si>
    <t>8</t>
  </si>
  <si>
    <t>2.1-</t>
  </si>
  <si>
    <t>Kurut Mak-Y-100kg/h</t>
  </si>
  <si>
    <t>Kurut Mak-Y-40kg/h</t>
  </si>
  <si>
    <t>Kurut Mak-Y-60kg/h</t>
  </si>
  <si>
    <t>Kurut Mak-Y-80kg/h</t>
  </si>
  <si>
    <t>Kurut Mak-Y-150kg/h</t>
  </si>
  <si>
    <t>4-6</t>
  </si>
  <si>
    <t>Kurut Mak-İ-20 kg/h</t>
  </si>
  <si>
    <t>Kurut Mak-İ-40 kg/h</t>
  </si>
  <si>
    <t>Kurut Mak-İ-60 kg/h</t>
  </si>
  <si>
    <t>Kurut Mak-İ-80 kg/h</t>
  </si>
  <si>
    <t>Kurut Mak-İ-100 kg/h</t>
  </si>
  <si>
    <t>Kurut Mak-İ-150 kg/h</t>
  </si>
  <si>
    <t>4-8</t>
  </si>
  <si>
    <t>Yıka Mak-20 kg/h</t>
  </si>
  <si>
    <t>Yıka Mak-40 kg/h</t>
  </si>
  <si>
    <t>Yıka Mak-60 kg/h</t>
  </si>
  <si>
    <t>Yıka Mak-80 kg/h</t>
  </si>
  <si>
    <t>Yıka Mak-100 kg/h</t>
  </si>
  <si>
    <t>Yıka Mak-150 kg/h</t>
  </si>
  <si>
    <t>Kurut Od-battaniye</t>
  </si>
  <si>
    <t>Kurut Od-konveyör</t>
  </si>
  <si>
    <t>Kurut Od-perde-50</t>
  </si>
  <si>
    <t>Kurut Od-perde-64</t>
  </si>
  <si>
    <t>Kurut Od-kola piş-45lt</t>
  </si>
  <si>
    <t>Kurut Od-kola piş-254</t>
  </si>
  <si>
    <t>Kurut Od-Çam pre-254</t>
  </si>
  <si>
    <t>Kurut Od-el ütü-254</t>
  </si>
  <si>
    <t>Kurut Od-yaka/ma ütü</t>
  </si>
  <si>
    <t>Kurut Od-koku giderici</t>
  </si>
  <si>
    <t>Kurut Od-sarma ç-tek</t>
  </si>
  <si>
    <t>Kurut Od-sarma-çift</t>
  </si>
  <si>
    <t>7</t>
  </si>
  <si>
    <t>Tumbler-10" uzun-36"</t>
  </si>
  <si>
    <t>Tumbler-10" uçun-40"</t>
  </si>
  <si>
    <t>Tumbler-10" uzun-42"</t>
  </si>
  <si>
    <t>Tumbler- vak pres-42"</t>
  </si>
  <si>
    <t>Tumbler-Buh Pres-42"</t>
  </si>
  <si>
    <t>Toplam
Buhar
Tüket
kg/h</t>
  </si>
  <si>
    <t>Plas Dök-kap y-98cm2</t>
  </si>
  <si>
    <t>Kağ Ür-Ol MukM-93m2</t>
  </si>
  <si>
    <t>Kağ Ü-Ağaç Ham-45kg</t>
  </si>
  <si>
    <t>Rest-buhar tabl-25 mm</t>
  </si>
  <si>
    <t>Rest-buhar tabl-1,9m2</t>
  </si>
  <si>
    <t>R-benmari-762/25mm</t>
  </si>
  <si>
    <t>Rest-benmari-1,9m2</t>
  </si>
  <si>
    <t>Rest-yum piş-3 bölme</t>
  </si>
  <si>
    <t>Rest-ist piş</t>
  </si>
  <si>
    <t>Rest-istak piş</t>
  </si>
  <si>
    <t>Rest-piş kaz-45lt</t>
  </si>
  <si>
    <t>Rest-piş kaz-114 lt</t>
  </si>
  <si>
    <t>Rest-piş kaz-182 lt</t>
  </si>
  <si>
    <t>Rest-piş kaz-273 lt</t>
  </si>
  <si>
    <t>Rest-kab ısıt-9,5m3 raf</t>
  </si>
  <si>
    <t>Rest-kab ısıt-0,56m3 r</t>
  </si>
  <si>
    <t>Rest-kab ısıt fırın-0,56</t>
  </si>
  <si>
    <t>Rest-sebze piş-ürün</t>
  </si>
  <si>
    <t>Rest-patates haş</t>
  </si>
  <si>
    <t>Rest-M PROC-30 ürün</t>
  </si>
  <si>
    <t>Rest-Buhar Jet</t>
  </si>
  <si>
    <t>Rest-gümüş parlat</t>
  </si>
  <si>
    <t>0,35-1,5</t>
  </si>
  <si>
    <t>Çam Ek-45 lt vak damıt</t>
  </si>
  <si>
    <t>Çam E-pant germ-pres</t>
  </si>
  <si>
    <t>Çam E-Son-Mank Ütü</t>
  </si>
  <si>
    <t>Çam E-18"Dam tabla</t>
  </si>
  <si>
    <t>Çam E-Buh El Ütü</t>
  </si>
  <si>
    <t>Çam E-Göml M-Tek M</t>
  </si>
  <si>
    <t>Çam E-Göml-Çift kat</t>
  </si>
  <si>
    <t>Çam E-Göml M-gövde</t>
  </si>
  <si>
    <t>5-7</t>
  </si>
  <si>
    <t>Çam E- SilÜtü-1 sil</t>
  </si>
  <si>
    <t>Çam E- SilÜtü-2 sil</t>
  </si>
  <si>
    <t>Çam E-Sil ütü-4 sil</t>
  </si>
  <si>
    <t>Çam E-Sil ütü-8 sil</t>
  </si>
  <si>
    <t>Çam E-Sil ütü-6 sil</t>
  </si>
  <si>
    <t>Çam E-Sil ütü-1 sil-55</t>
  </si>
  <si>
    <t>Çam E-Sil ütü-1 sil-75</t>
  </si>
  <si>
    <t>Çam E-Sil ütü-1sil-80</t>
  </si>
  <si>
    <t>Çam E-Sil ütü-1 sil95</t>
  </si>
  <si>
    <t>Çam E-Sil ütü-2 sil-95</t>
  </si>
  <si>
    <t xml:space="preserve">   Toplam</t>
  </si>
  <si>
    <t>Ek Fab-Hamur T-2,5M</t>
  </si>
  <si>
    <t>Ek Fab-Muh Kut-14m3</t>
  </si>
  <si>
    <t>Ek F-Fırın-B Ek-11m2</t>
  </si>
  <si>
    <t>Ek F-Fırın-Ç Ek-1m2</t>
  </si>
  <si>
    <t>Ek F-M Baker Fırın</t>
  </si>
  <si>
    <t>Ek F-Dön Fır-Her Tamb</t>
  </si>
  <si>
    <t>Ek F-Bennet 400-tek t</t>
  </si>
  <si>
    <t>Ek F-Hubbar</t>
  </si>
  <si>
    <t>Ek F-Bak-perk-45kg</t>
  </si>
  <si>
    <t>Ek F-Bak-perk-kısa-45</t>
  </si>
  <si>
    <t>0,7</t>
  </si>
  <si>
    <t>Şişe Yıka-Haf-100ş/dk</t>
  </si>
  <si>
    <t>Şişe Yıka-süt-100kas/h</t>
  </si>
  <si>
    <t>Şek-Çik-Şek Piş-130lt</t>
  </si>
  <si>
    <t>Ş-Çik-Çik Erit-610mm</t>
  </si>
  <si>
    <t>Ş-ÇÇik DalK-6451mm2</t>
  </si>
  <si>
    <t>ŞÇ-Çik Sert/1,9m2</t>
  </si>
  <si>
    <t>Şek-Ç/Şek Piş/0,1m2</t>
  </si>
  <si>
    <t>Krema Kutu-3 ad/dk</t>
  </si>
  <si>
    <t>Pastörizas-455 lt/20dk</t>
  </si>
  <si>
    <t>0,35</t>
  </si>
  <si>
    <t>5</t>
  </si>
  <si>
    <t>Şek-Çik-Şek Piş-0,1m2</t>
  </si>
  <si>
    <t xml:space="preserve">
Buhar
Tüket
kg/h</t>
  </si>
  <si>
    <t>Bulaş M-2 bölme-tene</t>
  </si>
  <si>
    <t>Bulaş M-Silindirik Tip-k</t>
  </si>
  <si>
    <t>Bulaş M-Champ</t>
  </si>
  <si>
    <t>Bulaşık MAKİNA</t>
  </si>
  <si>
    <t>0,6-2</t>
  </si>
  <si>
    <t>1-1,4</t>
  </si>
  <si>
    <t xml:space="preserve">     TOPLAM</t>
  </si>
  <si>
    <t>ISI HESABI</t>
  </si>
  <si>
    <t>BASINÇ</t>
  </si>
  <si>
    <t>Sıcak</t>
  </si>
  <si>
    <t>Entalpi</t>
  </si>
  <si>
    <t>P-bar</t>
  </si>
  <si>
    <t>h-Kj/Kg</t>
  </si>
  <si>
    <t>kütle</t>
  </si>
  <si>
    <t>kg</t>
  </si>
  <si>
    <t>kcal/h</t>
  </si>
  <si>
    <t>t2-( C )</t>
  </si>
  <si>
    <t>Sıc1</t>
  </si>
  <si>
    <t>t1( C</t>
  </si>
  <si>
    <t>Isı-Q1</t>
  </si>
  <si>
    <t>Isı-Q2</t>
  </si>
  <si>
    <t>Isı-Q</t>
  </si>
  <si>
    <t>kcal/kg</t>
  </si>
  <si>
    <t>Buhar Isı Hesabı</t>
  </si>
  <si>
    <t>Seç
B.Çapı</t>
  </si>
  <si>
    <t>Basınç
 Kaybı</t>
  </si>
  <si>
    <t>Basınç
Kaybı</t>
  </si>
  <si>
    <t>Mut.
Basınç</t>
  </si>
  <si>
    <t>V
(m/s)</t>
  </si>
  <si>
    <t>L
(m)</t>
  </si>
  <si>
    <t>Pm
(ata)</t>
  </si>
  <si>
    <t>P
(bar)</t>
  </si>
  <si>
    <t>d
(mm)</t>
  </si>
  <si>
    <t>d
(İNÇ)</t>
  </si>
  <si>
    <t>R
(bar/m)</t>
  </si>
  <si>
    <t>RxL
(bar)</t>
  </si>
  <si>
    <t>Seç.
B.Çap</t>
  </si>
  <si>
    <t>1 m3/
 bet</t>
  </si>
  <si>
    <t>(Buhar kazanını çalıştıracak Doğalgazlı kazan için)</t>
  </si>
  <si>
    <t>5-</t>
  </si>
  <si>
    <t>Not:*, açık sarı renkler giriş,gül rengi değerler çıkış değerleridir.
A-1,A-2,..:İşlem giriş sırası, B-1,B-2,..:Yardımcı hesap değerleri</t>
  </si>
  <si>
    <t>Kritik Devre Basınç Kaybı Hesabı</t>
  </si>
  <si>
    <t>A-1
Adet</t>
  </si>
  <si>
    <t>A-2
Buhar geresinimi</t>
  </si>
  <si>
    <t>A-3
Hız</t>
  </si>
  <si>
    <t>A-4
Boru
 Boy</t>
  </si>
  <si>
    <t>A-5
Basınç</t>
  </si>
  <si>
    <t>Emn.
B.Çapı</t>
  </si>
  <si>
    <t>Seçilen Buhar Kazanı(Jeneratörü)</t>
  </si>
  <si>
    <t>Cihaz Buhar Debisi</t>
  </si>
  <si>
    <t>Cihaz Buhar Basıncı</t>
  </si>
  <si>
    <t>kg/h</t>
  </si>
  <si>
    <t>bar</t>
  </si>
  <si>
    <t>Kazan Kapasitesi</t>
  </si>
  <si>
    <t>kw</t>
  </si>
  <si>
    <t>Kazan Su Hacmi
Karşı Basınçlı Kazan</t>
  </si>
  <si>
    <t>m3</t>
  </si>
  <si>
    <t>Cihaz Yakıt Sarfiyatı
Doğalgazlı Kazan</t>
  </si>
  <si>
    <t>m3/h</t>
  </si>
  <si>
    <t>Cihaz Yakıt Sarfiyatı
Mazotlu Kazan</t>
  </si>
  <si>
    <t>Cihaz Yakıt Sarfiyatı
LPG li Kazan</t>
  </si>
  <si>
    <t>Kazan Su Hacmi
Skoç Kazan</t>
  </si>
  <si>
    <t>Cihaz Yakıt Sarfiyatı
Fuel-Oil-6 li Kazan</t>
  </si>
  <si>
    <t>Cihaz Yakıt Sarfiyatı
Fuel-Oil-4 li Kazan</t>
  </si>
  <si>
    <t>15.11.07
Yakıt
Br.Fiyatı
TL/m3</t>
  </si>
  <si>
    <t>Saattlik
Yakıt
Maliyeti
TL/h</t>
  </si>
  <si>
    <t>A-5</t>
  </si>
  <si>
    <t>A-6</t>
  </si>
  <si>
    <t xml:space="preserve">
Sıcaklık
t ( C )</t>
  </si>
  <si>
    <t>Suyun
Entalpisi
hf(kj/kg)</t>
  </si>
  <si>
    <t>Gösterge Basıncı
P(bar)</t>
  </si>
  <si>
    <t xml:space="preserve">
Hesap Edilen
Isıl Kapasite
kcal/h</t>
  </si>
  <si>
    <t>Buhar Kazanı
Isıl Kapasite
kcal/h</t>
  </si>
  <si>
    <t>Buhar Kazanı
Buhar
Debisi
kg/h</t>
  </si>
  <si>
    <t>Emn.
B.Çapı
d ( mm )</t>
  </si>
  <si>
    <t>BUHAR HESABI</t>
  </si>
  <si>
    <t>Buhar Hızı
V
(m/s)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</si>
</sst>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\ ?/2"/>
    <numFmt numFmtId="165" formatCode="0.0"/>
    <numFmt numFmtId="166" formatCode="0.0000"/>
    <numFmt numFmtId="167" formatCode="0.000"/>
  </numFmts>
  <fonts count="10">
    <font>
      <sz val="10"/>
      <name val="Arial Tur"/>
      <family val="0"/>
    </font>
    <font>
      <b/>
      <sz val="10"/>
      <name val="Arial Tur"/>
      <family val="0"/>
    </font>
    <font>
      <sz val="8"/>
      <name val="Tahoma"/>
      <family val="0"/>
    </font>
    <font>
      <b/>
      <sz val="12"/>
      <name val="Arial Tur"/>
      <family val="0"/>
    </font>
    <font>
      <b/>
      <sz val="9"/>
      <name val="Arial Tur"/>
      <family val="0"/>
    </font>
    <font>
      <sz val="9"/>
      <name val="Arial Tur"/>
      <family val="0"/>
    </font>
    <font>
      <sz val="8"/>
      <name val="Arial Tur"/>
      <family val="0"/>
    </font>
    <font>
      <b/>
      <sz val="16"/>
      <name val="Arial Tur"/>
      <family val="0"/>
    </font>
    <font>
      <sz val="12"/>
      <name val="Arial Tur"/>
      <family val="0"/>
    </font>
    <font>
      <b/>
      <sz val="8"/>
      <name val="Arial Tur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3" borderId="1" xfId="0" applyFont="1" applyFill="1" applyBorder="1" applyAlignment="1">
      <alignment/>
    </xf>
    <xf numFmtId="0" fontId="0" fillId="4" borderId="1" xfId="0" applyFill="1" applyBorder="1" applyAlignment="1">
      <alignment horizontal="center" wrapText="1"/>
    </xf>
    <xf numFmtId="49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2" borderId="1" xfId="0" applyFill="1" applyBorder="1" applyAlignment="1">
      <alignment horizontal="center" wrapText="1"/>
    </xf>
    <xf numFmtId="0" fontId="0" fillId="6" borderId="1" xfId="0" applyFill="1" applyBorder="1" applyAlignment="1">
      <alignment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7" borderId="1" xfId="0" applyFill="1" applyBorder="1" applyAlignment="1">
      <alignment/>
    </xf>
    <xf numFmtId="0" fontId="0" fillId="4" borderId="1" xfId="0" applyFill="1" applyBorder="1" applyAlignment="1">
      <alignment/>
    </xf>
    <xf numFmtId="165" fontId="0" fillId="2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5" fontId="0" fillId="0" borderId="0" xfId="0" applyNumberFormat="1" applyAlignment="1">
      <alignment/>
    </xf>
    <xf numFmtId="165" fontId="0" fillId="3" borderId="1" xfId="0" applyNumberFormat="1" applyFill="1" applyBorder="1" applyAlignment="1">
      <alignment/>
    </xf>
    <xf numFmtId="165" fontId="1" fillId="3" borderId="1" xfId="0" applyNumberFormat="1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0" borderId="0" xfId="0" applyBorder="1" applyAlignment="1">
      <alignment/>
    </xf>
    <xf numFmtId="0" fontId="0" fillId="5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wrapText="1"/>
    </xf>
    <xf numFmtId="166" fontId="0" fillId="5" borderId="1" xfId="0" applyNumberFormat="1" applyFill="1" applyBorder="1" applyAlignment="1">
      <alignment wrapText="1"/>
    </xf>
    <xf numFmtId="0" fontId="1" fillId="6" borderId="1" xfId="0" applyFont="1" applyFill="1" applyBorder="1" applyAlignment="1">
      <alignment/>
    </xf>
    <xf numFmtId="0" fontId="0" fillId="8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166" fontId="0" fillId="2" borderId="1" xfId="0" applyNumberFormat="1" applyFill="1" applyBorder="1" applyAlignment="1">
      <alignment horizontal="center" wrapText="1"/>
    </xf>
    <xf numFmtId="166" fontId="0" fillId="5" borderId="1" xfId="0" applyNumberFormat="1" applyFill="1" applyBorder="1" applyAlignment="1">
      <alignment horizontal="center" wrapText="1"/>
    </xf>
    <xf numFmtId="1" fontId="0" fillId="2" borderId="1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167" fontId="0" fillId="2" borderId="1" xfId="0" applyNumberFormat="1" applyFill="1" applyBorder="1" applyAlignment="1">
      <alignment horizontal="center"/>
    </xf>
    <xf numFmtId="0" fontId="5" fillId="5" borderId="1" xfId="0" applyFont="1" applyFill="1" applyBorder="1" applyAlignment="1">
      <alignment/>
    </xf>
    <xf numFmtId="0" fontId="6" fillId="5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5" borderId="1" xfId="0" applyFont="1" applyFill="1" applyBorder="1" applyAlignment="1">
      <alignment wrapText="1"/>
    </xf>
    <xf numFmtId="165" fontId="0" fillId="6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3" fillId="6" borderId="1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0" fillId="10" borderId="1" xfId="0" applyFill="1" applyBorder="1" applyAlignment="1">
      <alignment horizontal="center" wrapText="1"/>
    </xf>
    <xf numFmtId="164" fontId="0" fillId="10" borderId="1" xfId="0" applyNumberFormat="1" applyFill="1" applyBorder="1" applyAlignment="1">
      <alignment/>
    </xf>
    <xf numFmtId="0" fontId="0" fillId="6" borderId="1" xfId="0" applyFill="1" applyBorder="1" applyAlignment="1">
      <alignment wrapText="1"/>
    </xf>
    <xf numFmtId="164" fontId="0" fillId="6" borderId="1" xfId="0" applyNumberFormat="1" applyFill="1" applyBorder="1" applyAlignment="1">
      <alignment/>
    </xf>
    <xf numFmtId="0" fontId="0" fillId="6" borderId="2" xfId="0" applyFill="1" applyBorder="1" applyAlignment="1">
      <alignment horizontal="center" wrapText="1"/>
    </xf>
    <xf numFmtId="0" fontId="0" fillId="11" borderId="1" xfId="0" applyFill="1" applyBorder="1" applyAlignment="1">
      <alignment/>
    </xf>
    <xf numFmtId="0" fontId="0" fillId="11" borderId="1" xfId="0" applyFill="1" applyBorder="1" applyAlignment="1">
      <alignment horizontal="center"/>
    </xf>
    <xf numFmtId="1" fontId="0" fillId="3" borderId="1" xfId="0" applyNumberFormat="1" applyFill="1" applyBorder="1" applyAlignment="1">
      <alignment/>
    </xf>
    <xf numFmtId="0" fontId="0" fillId="10" borderId="1" xfId="0" applyFill="1" applyBorder="1" applyAlignment="1">
      <alignment wrapText="1"/>
    </xf>
    <xf numFmtId="2" fontId="0" fillId="3" borderId="1" xfId="0" applyNumberFormat="1" applyFill="1" applyBorder="1" applyAlignment="1">
      <alignment/>
    </xf>
    <xf numFmtId="0" fontId="0" fillId="4" borderId="1" xfId="0" applyFill="1" applyBorder="1" applyAlignment="1">
      <alignment wrapText="1"/>
    </xf>
    <xf numFmtId="0" fontId="0" fillId="11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1" xfId="0" applyBorder="1" applyAlignment="1">
      <alignment/>
    </xf>
    <xf numFmtId="0" fontId="5" fillId="6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5" borderId="1" xfId="0" applyFill="1" applyBorder="1" applyAlignment="1">
      <alignment/>
    </xf>
    <xf numFmtId="0" fontId="1" fillId="3" borderId="1" xfId="0" applyFont="1" applyFill="1" applyBorder="1" applyAlignment="1">
      <alignment/>
    </xf>
    <xf numFmtId="0" fontId="4" fillId="6" borderId="3" xfId="0" applyFont="1" applyFill="1" applyBorder="1" applyAlignment="1">
      <alignment wrapText="1"/>
    </xf>
    <xf numFmtId="0" fontId="5" fillId="6" borderId="4" xfId="0" applyFont="1" applyFill="1" applyBorder="1" applyAlignment="1">
      <alignment/>
    </xf>
    <xf numFmtId="0" fontId="5" fillId="6" borderId="5" xfId="0" applyFont="1" applyFill="1" applyBorder="1" applyAlignment="1">
      <alignment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7" borderId="1" xfId="0" applyFill="1" applyBorder="1" applyAlignment="1">
      <alignment/>
    </xf>
    <xf numFmtId="0" fontId="7" fillId="1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5" fillId="6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5" borderId="1" xfId="0" applyFill="1" applyBorder="1" applyAlignment="1">
      <alignment horizontal="center" wrapText="1"/>
    </xf>
    <xf numFmtId="165" fontId="0" fillId="5" borderId="1" xfId="0" applyNumberForma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2"/>
  <sheetViews>
    <sheetView tabSelected="1" workbookViewId="0" topLeftCell="A31">
      <selection activeCell="C79" sqref="C79"/>
    </sheetView>
  </sheetViews>
  <sheetFormatPr defaultColWidth="9.00390625" defaultRowHeight="12.75"/>
  <cols>
    <col min="1" max="1" width="3.375" style="0" customWidth="1"/>
    <col min="2" max="2" width="19.75390625" style="0" customWidth="1"/>
    <col min="3" max="3" width="10.25390625" style="0" customWidth="1"/>
    <col min="4" max="4" width="12.00390625" style="0" customWidth="1"/>
    <col min="5" max="5" width="10.625" style="0" customWidth="1"/>
    <col min="6" max="6" width="9.875" style="0" customWidth="1"/>
    <col min="7" max="7" width="10.00390625" style="0" customWidth="1"/>
    <col min="8" max="8" width="7.75390625" style="0" customWidth="1"/>
    <col min="9" max="9" width="11.00390625" style="0" customWidth="1"/>
    <col min="10" max="10" width="8.25390625" style="0" customWidth="1"/>
    <col min="11" max="11" width="8.75390625" style="0" customWidth="1"/>
    <col min="12" max="12" width="3.625" style="0" customWidth="1"/>
  </cols>
  <sheetData>
    <row r="2" spans="1:7" ht="20.25">
      <c r="A2" s="86" t="s">
        <v>0</v>
      </c>
      <c r="B2" s="87"/>
      <c r="C2" s="87"/>
      <c r="D2" s="87"/>
      <c r="E2" s="87"/>
      <c r="F2" s="87"/>
      <c r="G2" s="87"/>
    </row>
    <row r="3" spans="1:7" ht="12.75">
      <c r="A3" s="2" t="s">
        <v>1</v>
      </c>
      <c r="B3" s="77" t="s">
        <v>2</v>
      </c>
      <c r="C3" s="73"/>
      <c r="D3" s="73"/>
      <c r="E3" s="73"/>
      <c r="F3" s="73"/>
      <c r="G3" s="73"/>
    </row>
    <row r="4" spans="1:7" ht="24.75" customHeight="1">
      <c r="A4" s="32"/>
      <c r="B4" s="78" t="s">
        <v>235</v>
      </c>
      <c r="C4" s="79"/>
      <c r="D4" s="79"/>
      <c r="E4" s="79"/>
      <c r="F4" s="79"/>
      <c r="G4" s="80"/>
    </row>
    <row r="5" spans="1:7" ht="54.75" customHeight="1">
      <c r="A5" s="1" t="s">
        <v>3</v>
      </c>
      <c r="B5" s="1" t="s">
        <v>4</v>
      </c>
      <c r="C5" s="3" t="s">
        <v>87</v>
      </c>
      <c r="D5" s="6" t="s">
        <v>5</v>
      </c>
      <c r="E5" s="7" t="s">
        <v>86</v>
      </c>
      <c r="F5" s="58" t="s">
        <v>237</v>
      </c>
      <c r="G5" s="9" t="s">
        <v>127</v>
      </c>
    </row>
    <row r="6" spans="1:7" ht="12.75">
      <c r="A6" s="1">
        <v>1</v>
      </c>
      <c r="B6" s="1" t="s">
        <v>7</v>
      </c>
      <c r="C6" s="4" t="s">
        <v>31</v>
      </c>
      <c r="D6" s="6"/>
      <c r="E6" s="37">
        <v>5</v>
      </c>
      <c r="F6" s="38">
        <v>1</v>
      </c>
      <c r="G6" s="17">
        <f>E6*F6</f>
        <v>5</v>
      </c>
    </row>
    <row r="7" spans="1:7" ht="12.75">
      <c r="A7" s="1">
        <v>2</v>
      </c>
      <c r="B7" s="1" t="s">
        <v>71</v>
      </c>
      <c r="C7" s="4" t="s">
        <v>31</v>
      </c>
      <c r="D7" s="6"/>
      <c r="E7" s="37">
        <v>5</v>
      </c>
      <c r="F7" s="38">
        <v>1</v>
      </c>
      <c r="G7" s="17">
        <f>E7*F7</f>
        <v>5</v>
      </c>
    </row>
    <row r="8" spans="1:7" ht="12.75">
      <c r="A8" s="1">
        <v>3</v>
      </c>
      <c r="B8" s="1" t="s">
        <v>8</v>
      </c>
      <c r="C8" s="4" t="s">
        <v>31</v>
      </c>
      <c r="D8" s="6"/>
      <c r="E8" s="37">
        <v>20</v>
      </c>
      <c r="F8" s="38">
        <v>2</v>
      </c>
      <c r="G8" s="17">
        <v>28</v>
      </c>
    </row>
    <row r="9" spans="1:7" ht="12.75">
      <c r="A9" s="1">
        <v>4</v>
      </c>
      <c r="B9" s="1" t="s">
        <v>72</v>
      </c>
      <c r="C9" s="4" t="s">
        <v>31</v>
      </c>
      <c r="D9" s="6"/>
      <c r="E9" s="37">
        <v>30</v>
      </c>
      <c r="F9" s="38">
        <v>2</v>
      </c>
      <c r="G9" s="17">
        <v>30</v>
      </c>
    </row>
    <row r="10" spans="1:7" ht="12.75">
      <c r="A10" s="1">
        <v>5</v>
      </c>
      <c r="B10" s="1" t="s">
        <v>73</v>
      </c>
      <c r="C10" s="4" t="s">
        <v>31</v>
      </c>
      <c r="D10" s="6"/>
      <c r="E10" s="37">
        <v>33</v>
      </c>
      <c r="F10" s="38">
        <v>3</v>
      </c>
      <c r="G10" s="17">
        <v>35</v>
      </c>
    </row>
    <row r="11" spans="1:7" ht="12.75">
      <c r="A11" s="1">
        <v>6</v>
      </c>
      <c r="B11" s="1" t="s">
        <v>9</v>
      </c>
      <c r="C11" s="4" t="s">
        <v>31</v>
      </c>
      <c r="D11" s="6"/>
      <c r="E11" s="37">
        <v>20</v>
      </c>
      <c r="F11" s="38">
        <v>4</v>
      </c>
      <c r="G11" s="17">
        <v>30</v>
      </c>
    </row>
    <row r="12" spans="1:7" ht="12.75">
      <c r="A12" s="1">
        <v>7</v>
      </c>
      <c r="B12" s="1" t="s">
        <v>74</v>
      </c>
      <c r="C12" s="4" t="s">
        <v>31</v>
      </c>
      <c r="D12" s="41" t="s">
        <v>11</v>
      </c>
      <c r="E12" s="37">
        <v>73</v>
      </c>
      <c r="F12" s="38">
        <v>1</v>
      </c>
      <c r="G12" s="17">
        <v>75</v>
      </c>
    </row>
    <row r="13" spans="1:7" ht="12.75">
      <c r="A13" s="1">
        <v>8</v>
      </c>
      <c r="B13" s="1" t="s">
        <v>75</v>
      </c>
      <c r="C13" s="4" t="s">
        <v>31</v>
      </c>
      <c r="D13" s="41" t="s">
        <v>12</v>
      </c>
      <c r="E13" s="37">
        <v>100</v>
      </c>
      <c r="F13" s="38">
        <v>1</v>
      </c>
      <c r="G13" s="17">
        <f>E13*F13</f>
        <v>100</v>
      </c>
    </row>
    <row r="14" spans="1:7" ht="12.75">
      <c r="A14" s="1">
        <v>9</v>
      </c>
      <c r="B14" s="1" t="s">
        <v>75</v>
      </c>
      <c r="C14" s="4" t="s">
        <v>31</v>
      </c>
      <c r="D14" s="41" t="s">
        <v>13</v>
      </c>
      <c r="E14" s="37">
        <v>125</v>
      </c>
      <c r="F14" s="38">
        <v>2</v>
      </c>
      <c r="G14" s="17">
        <v>125</v>
      </c>
    </row>
    <row r="15" spans="1:7" ht="12.75">
      <c r="A15" s="1">
        <v>10</v>
      </c>
      <c r="B15" s="1" t="s">
        <v>75</v>
      </c>
      <c r="C15" s="4" t="s">
        <v>31</v>
      </c>
      <c r="D15" s="41" t="s">
        <v>14</v>
      </c>
      <c r="E15" s="37">
        <v>130</v>
      </c>
      <c r="F15" s="38">
        <v>2</v>
      </c>
      <c r="G15" s="17">
        <v>150</v>
      </c>
    </row>
    <row r="16" spans="1:7" ht="12.75">
      <c r="A16" s="1">
        <v>11</v>
      </c>
      <c r="B16" s="1" t="s">
        <v>76</v>
      </c>
      <c r="C16" s="4" t="s">
        <v>31</v>
      </c>
      <c r="D16" s="41" t="s">
        <v>15</v>
      </c>
      <c r="E16" s="37">
        <v>200</v>
      </c>
      <c r="F16" s="38">
        <v>3</v>
      </c>
      <c r="G16" s="17">
        <v>200</v>
      </c>
    </row>
    <row r="17" spans="1:7" ht="12.75">
      <c r="A17" s="1">
        <v>12</v>
      </c>
      <c r="B17" s="1" t="s">
        <v>77</v>
      </c>
      <c r="C17" s="4" t="s">
        <v>31</v>
      </c>
      <c r="D17" s="41" t="s">
        <v>16</v>
      </c>
      <c r="E17" s="37">
        <v>230</v>
      </c>
      <c r="F17" s="38">
        <v>4</v>
      </c>
      <c r="G17" s="17">
        <v>250</v>
      </c>
    </row>
    <row r="18" spans="1:7" ht="12.75">
      <c r="A18" s="1">
        <v>13</v>
      </c>
      <c r="B18" s="1" t="s">
        <v>78</v>
      </c>
      <c r="C18" s="4" t="s">
        <v>31</v>
      </c>
      <c r="D18" s="41" t="s">
        <v>17</v>
      </c>
      <c r="E18" s="37">
        <v>25</v>
      </c>
      <c r="F18" s="38">
        <v>1</v>
      </c>
      <c r="G18" s="17">
        <f>E18*F18</f>
        <v>25</v>
      </c>
    </row>
    <row r="19" spans="1:7" ht="12.75">
      <c r="A19" s="1">
        <v>14</v>
      </c>
      <c r="B19" s="1" t="s">
        <v>78</v>
      </c>
      <c r="C19" s="4" t="s">
        <v>31</v>
      </c>
      <c r="D19" s="41" t="s">
        <v>18</v>
      </c>
      <c r="E19" s="37">
        <v>35</v>
      </c>
      <c r="F19" s="38">
        <v>1</v>
      </c>
      <c r="G19" s="17">
        <f>E19*F19</f>
        <v>35</v>
      </c>
    </row>
    <row r="20" spans="1:7" ht="12.75">
      <c r="A20" s="1">
        <v>15</v>
      </c>
      <c r="B20" s="1" t="s">
        <v>78</v>
      </c>
      <c r="C20" s="4" t="s">
        <v>31</v>
      </c>
      <c r="D20" s="41" t="s">
        <v>11</v>
      </c>
      <c r="E20" s="37">
        <v>50</v>
      </c>
      <c r="F20" s="38">
        <v>2</v>
      </c>
      <c r="G20" s="17">
        <v>50</v>
      </c>
    </row>
    <row r="21" spans="1:7" ht="12.75">
      <c r="A21" s="1">
        <v>16</v>
      </c>
      <c r="B21" s="1" t="s">
        <v>78</v>
      </c>
      <c r="C21" s="4" t="s">
        <v>31</v>
      </c>
      <c r="D21" s="41" t="s">
        <v>13</v>
      </c>
      <c r="E21" s="37">
        <v>80</v>
      </c>
      <c r="F21" s="38">
        <v>2</v>
      </c>
      <c r="G21" s="17">
        <v>80</v>
      </c>
    </row>
    <row r="22" spans="1:7" ht="12.75">
      <c r="A22" s="1">
        <v>17</v>
      </c>
      <c r="B22" s="1" t="s">
        <v>78</v>
      </c>
      <c r="C22" s="4" t="s">
        <v>31</v>
      </c>
      <c r="D22" s="41" t="s">
        <v>19</v>
      </c>
      <c r="E22" s="37">
        <v>100</v>
      </c>
      <c r="F22" s="38">
        <v>3</v>
      </c>
      <c r="G22" s="17">
        <v>100</v>
      </c>
    </row>
    <row r="23" spans="1:7" ht="12.75">
      <c r="A23" s="1">
        <v>18</v>
      </c>
      <c r="B23" s="1" t="s">
        <v>79</v>
      </c>
      <c r="C23" s="4" t="s">
        <v>31</v>
      </c>
      <c r="D23" s="41" t="s">
        <v>20</v>
      </c>
      <c r="E23" s="37">
        <v>100</v>
      </c>
      <c r="F23" s="38">
        <v>4</v>
      </c>
      <c r="G23" s="17">
        <v>120</v>
      </c>
    </row>
    <row r="24" spans="1:7" ht="12.75">
      <c r="A24" s="1">
        <v>19</v>
      </c>
      <c r="B24" s="1" t="s">
        <v>80</v>
      </c>
      <c r="C24" s="4" t="s">
        <v>31</v>
      </c>
      <c r="D24" s="41" t="s">
        <v>17</v>
      </c>
      <c r="E24" s="37"/>
      <c r="F24" s="38">
        <v>1</v>
      </c>
      <c r="G24" s="17">
        <v>25</v>
      </c>
    </row>
    <row r="25" spans="1:7" ht="12.75">
      <c r="A25" s="1">
        <v>20</v>
      </c>
      <c r="B25" s="1" t="s">
        <v>81</v>
      </c>
      <c r="C25" s="4" t="s">
        <v>31</v>
      </c>
      <c r="D25" s="41" t="s">
        <v>18</v>
      </c>
      <c r="E25" s="37">
        <v>33</v>
      </c>
      <c r="F25" s="38">
        <v>1</v>
      </c>
      <c r="G25" s="17">
        <v>35</v>
      </c>
    </row>
    <row r="26" spans="1:7" ht="12.75">
      <c r="A26" s="1">
        <v>21</v>
      </c>
      <c r="B26" s="1" t="s">
        <v>81</v>
      </c>
      <c r="C26" s="4" t="s">
        <v>31</v>
      </c>
      <c r="D26" s="41" t="s">
        <v>11</v>
      </c>
      <c r="E26" s="37">
        <v>63</v>
      </c>
      <c r="F26" s="38">
        <v>2</v>
      </c>
      <c r="G26" s="17">
        <v>65</v>
      </c>
    </row>
    <row r="27" spans="1:7" ht="12.75">
      <c r="A27" s="1">
        <v>22</v>
      </c>
      <c r="B27" s="1" t="s">
        <v>81</v>
      </c>
      <c r="C27" s="4" t="s">
        <v>31</v>
      </c>
      <c r="D27" s="41" t="s">
        <v>13</v>
      </c>
      <c r="E27" s="37">
        <v>140</v>
      </c>
      <c r="F27" s="38">
        <v>2</v>
      </c>
      <c r="G27" s="17">
        <v>110</v>
      </c>
    </row>
    <row r="28" spans="1:7" ht="12.75">
      <c r="A28" s="1">
        <v>23</v>
      </c>
      <c r="B28" s="1" t="s">
        <v>81</v>
      </c>
      <c r="C28" s="4" t="s">
        <v>31</v>
      </c>
      <c r="D28" s="41" t="s">
        <v>19</v>
      </c>
      <c r="E28" s="37">
        <v>100</v>
      </c>
      <c r="F28" s="38">
        <v>3</v>
      </c>
      <c r="G28" s="17">
        <v>160</v>
      </c>
    </row>
    <row r="29" spans="1:7" ht="12.75">
      <c r="A29" s="1">
        <v>24</v>
      </c>
      <c r="B29" s="1" t="s">
        <v>82</v>
      </c>
      <c r="C29" s="4" t="s">
        <v>31</v>
      </c>
      <c r="D29" s="41" t="s">
        <v>21</v>
      </c>
      <c r="E29" s="37">
        <v>400</v>
      </c>
      <c r="F29" s="38">
        <v>4</v>
      </c>
      <c r="G29" s="17">
        <v>400</v>
      </c>
    </row>
    <row r="30" spans="1:7" ht="12.75">
      <c r="A30" s="1">
        <v>25</v>
      </c>
      <c r="B30" s="1" t="s">
        <v>83</v>
      </c>
      <c r="C30" s="4" t="s">
        <v>31</v>
      </c>
      <c r="D30" s="41" t="s">
        <v>22</v>
      </c>
      <c r="E30" s="37">
        <v>0.5</v>
      </c>
      <c r="F30" s="38">
        <v>1</v>
      </c>
      <c r="G30" s="17">
        <v>0.5</v>
      </c>
    </row>
    <row r="31" spans="1:7" ht="12.75">
      <c r="A31" s="1">
        <v>26</v>
      </c>
      <c r="B31" s="1" t="s">
        <v>10</v>
      </c>
      <c r="C31" s="5">
        <v>0.5</v>
      </c>
      <c r="D31" s="41" t="s">
        <v>23</v>
      </c>
      <c r="E31" s="37">
        <v>60</v>
      </c>
      <c r="F31" s="38">
        <v>1</v>
      </c>
      <c r="G31" s="17">
        <v>40</v>
      </c>
    </row>
    <row r="32" spans="1:7" ht="12.75">
      <c r="A32" s="1">
        <v>27</v>
      </c>
      <c r="B32" s="1" t="s">
        <v>10</v>
      </c>
      <c r="C32" s="5">
        <v>0.5</v>
      </c>
      <c r="D32" s="41" t="s">
        <v>24</v>
      </c>
      <c r="E32" s="37">
        <v>60</v>
      </c>
      <c r="F32" s="38">
        <v>2</v>
      </c>
      <c r="G32" s="17">
        <v>60</v>
      </c>
    </row>
    <row r="33" spans="1:7" ht="12.75">
      <c r="A33" s="1">
        <v>28</v>
      </c>
      <c r="B33" s="1" t="s">
        <v>10</v>
      </c>
      <c r="C33" s="5">
        <v>0.5</v>
      </c>
      <c r="D33" s="41" t="s">
        <v>25</v>
      </c>
      <c r="E33" s="37">
        <v>50</v>
      </c>
      <c r="F33" s="38">
        <v>2</v>
      </c>
      <c r="G33" s="17">
        <v>70</v>
      </c>
    </row>
    <row r="34" spans="1:7" ht="12.75">
      <c r="A34" s="1">
        <v>29</v>
      </c>
      <c r="B34" s="1" t="s">
        <v>10</v>
      </c>
      <c r="C34" s="5">
        <v>0.5</v>
      </c>
      <c r="D34" s="41" t="s">
        <v>26</v>
      </c>
      <c r="E34" s="37">
        <v>80</v>
      </c>
      <c r="F34" s="38">
        <v>3</v>
      </c>
      <c r="G34" s="17">
        <v>80</v>
      </c>
    </row>
    <row r="35" spans="1:7" ht="12.75">
      <c r="A35" s="1">
        <v>30</v>
      </c>
      <c r="B35" s="1" t="s">
        <v>10</v>
      </c>
      <c r="C35" s="5">
        <v>0.5</v>
      </c>
      <c r="D35" s="41" t="s">
        <v>27</v>
      </c>
      <c r="E35" s="37">
        <v>100</v>
      </c>
      <c r="F35" s="38">
        <v>4</v>
      </c>
      <c r="G35" s="17">
        <v>100</v>
      </c>
    </row>
    <row r="36" spans="1:7" ht="12.75">
      <c r="A36" s="1">
        <v>31</v>
      </c>
      <c r="B36" s="1" t="s">
        <v>84</v>
      </c>
      <c r="C36" s="5">
        <v>0.5</v>
      </c>
      <c r="D36" s="41" t="s">
        <v>28</v>
      </c>
      <c r="E36" s="37">
        <v>20</v>
      </c>
      <c r="F36" s="38">
        <v>1</v>
      </c>
      <c r="G36" s="17">
        <v>20</v>
      </c>
    </row>
    <row r="37" spans="1:7" ht="12.75">
      <c r="A37" s="1">
        <v>32</v>
      </c>
      <c r="B37" s="1" t="s">
        <v>84</v>
      </c>
      <c r="C37" s="5">
        <v>0.5</v>
      </c>
      <c r="D37" s="41" t="s">
        <v>29</v>
      </c>
      <c r="E37" s="37">
        <v>25</v>
      </c>
      <c r="F37" s="38">
        <v>1</v>
      </c>
      <c r="G37" s="17">
        <v>25</v>
      </c>
    </row>
    <row r="38" spans="1:7" ht="12.75">
      <c r="A38" s="1">
        <v>33</v>
      </c>
      <c r="B38" s="1" t="s">
        <v>84</v>
      </c>
      <c r="C38" s="5">
        <v>0.5</v>
      </c>
      <c r="D38" s="41" t="s">
        <v>30</v>
      </c>
      <c r="E38" s="37">
        <v>35</v>
      </c>
      <c r="F38" s="38">
        <v>2</v>
      </c>
      <c r="G38" s="17">
        <v>35</v>
      </c>
    </row>
    <row r="39" spans="1:7" ht="24">
      <c r="A39" s="1">
        <v>34</v>
      </c>
      <c r="B39" s="1" t="s">
        <v>85</v>
      </c>
      <c r="C39" s="4" t="s">
        <v>31</v>
      </c>
      <c r="D39" s="45" t="s">
        <v>232</v>
      </c>
      <c r="E39" s="37">
        <v>100</v>
      </c>
      <c r="F39" s="38">
        <v>2</v>
      </c>
      <c r="G39" s="17">
        <v>100</v>
      </c>
    </row>
    <row r="40" spans="5:7" ht="12.75">
      <c r="E40" s="18"/>
      <c r="F40" s="19" t="s">
        <v>32</v>
      </c>
      <c r="G40" s="20">
        <f>SUM(G6:G39)</f>
        <v>2768.5</v>
      </c>
    </row>
    <row r="41" spans="5:7" ht="12.75">
      <c r="E41" s="18"/>
      <c r="F41" s="51"/>
      <c r="G41" s="52"/>
    </row>
    <row r="42" spans="6:7" ht="12.75">
      <c r="F42" s="11"/>
      <c r="G42" s="12"/>
    </row>
    <row r="43" spans="6:7" ht="12.75">
      <c r="F43" s="11"/>
      <c r="G43" s="12"/>
    </row>
    <row r="44" spans="1:7" ht="15.75">
      <c r="A44" s="2" t="s">
        <v>33</v>
      </c>
      <c r="B44" s="88" t="s">
        <v>236</v>
      </c>
      <c r="C44" s="89"/>
      <c r="D44" s="89"/>
      <c r="E44" s="89"/>
      <c r="F44" s="89"/>
      <c r="G44" s="12"/>
    </row>
    <row r="45" spans="1:11" ht="38.25">
      <c r="A45" s="21"/>
      <c r="B45" s="60" t="s">
        <v>238</v>
      </c>
      <c r="C45" s="60" t="s">
        <v>241</v>
      </c>
      <c r="D45" s="33" t="s">
        <v>222</v>
      </c>
      <c r="E45" s="34" t="s">
        <v>239</v>
      </c>
      <c r="F45" s="34" t="s">
        <v>240</v>
      </c>
      <c r="G45" s="9" t="s">
        <v>242</v>
      </c>
      <c r="H45" s="34" t="s">
        <v>231</v>
      </c>
      <c r="I45" s="56" t="s">
        <v>219</v>
      </c>
      <c r="J45" s="30" t="s">
        <v>220</v>
      </c>
      <c r="K45" s="31" t="s">
        <v>221</v>
      </c>
    </row>
    <row r="46" spans="1:11" ht="25.5">
      <c r="A46" s="21"/>
      <c r="B46" s="27" t="s">
        <v>34</v>
      </c>
      <c r="C46" s="34" t="s">
        <v>226</v>
      </c>
      <c r="D46" s="33" t="s">
        <v>225</v>
      </c>
      <c r="E46" s="34" t="s">
        <v>223</v>
      </c>
      <c r="F46" s="34" t="s">
        <v>224</v>
      </c>
      <c r="G46" s="9" t="s">
        <v>227</v>
      </c>
      <c r="H46" s="34" t="s">
        <v>227</v>
      </c>
      <c r="I46" s="56" t="s">
        <v>228</v>
      </c>
      <c r="J46" s="35" t="s">
        <v>229</v>
      </c>
      <c r="K46" s="36" t="s">
        <v>230</v>
      </c>
    </row>
    <row r="47" spans="1:11" ht="12.75">
      <c r="A47" s="8">
        <v>1</v>
      </c>
      <c r="B47" s="27">
        <v>20000</v>
      </c>
      <c r="C47" s="27">
        <v>15</v>
      </c>
      <c r="D47" s="28">
        <f>C47+1</f>
        <v>16</v>
      </c>
      <c r="E47" s="27">
        <v>25</v>
      </c>
      <c r="F47" s="27">
        <v>50</v>
      </c>
      <c r="G47" s="29">
        <f>19*(POWER((B47/(E47*POWER(D47,0.6))),0.5))</f>
        <v>233.91743853553413</v>
      </c>
      <c r="H47" s="59">
        <v>200</v>
      </c>
      <c r="I47" s="57">
        <f>H47/25.4</f>
        <v>7.874015748031496</v>
      </c>
      <c r="J47" s="40">
        <f>(2.4*POWER(B47,2))/(POWER(H47,5))</f>
        <v>0.003</v>
      </c>
      <c r="K47" s="39">
        <f>J47*F47</f>
        <v>0.15</v>
      </c>
    </row>
    <row r="48" spans="1:11" ht="12.75">
      <c r="A48" s="8">
        <v>2</v>
      </c>
      <c r="B48" s="27">
        <v>10000</v>
      </c>
      <c r="C48" s="27">
        <v>15</v>
      </c>
      <c r="D48" s="28">
        <f aca="true" t="shared" si="0" ref="D48:D54">C48+1</f>
        <v>16</v>
      </c>
      <c r="E48" s="27">
        <v>25</v>
      </c>
      <c r="F48" s="27">
        <v>50</v>
      </c>
      <c r="G48" s="29">
        <f aca="true" t="shared" si="1" ref="G48:G54">19*(POWER((B48/(E48*POWER(D48,0.6))),0.5))</f>
        <v>165.4046070262636</v>
      </c>
      <c r="H48" s="59">
        <v>150</v>
      </c>
      <c r="I48" s="57">
        <f aca="true" t="shared" si="2" ref="I48:I54">H48/25.4</f>
        <v>5.905511811023622</v>
      </c>
      <c r="J48" s="40">
        <f aca="true" t="shared" si="3" ref="J48:J54">(2.4*POWER(B48,2))/(POWER(H48,5))</f>
        <v>0.0031604938271604936</v>
      </c>
      <c r="K48" s="39">
        <f aca="true" t="shared" si="4" ref="K48:K54">J48*F48</f>
        <v>0.1580246913580247</v>
      </c>
    </row>
    <row r="49" spans="1:11" ht="12.75">
      <c r="A49" s="8">
        <v>3</v>
      </c>
      <c r="B49" s="27">
        <v>5000</v>
      </c>
      <c r="C49" s="27">
        <v>15</v>
      </c>
      <c r="D49" s="28">
        <f t="shared" si="0"/>
        <v>16</v>
      </c>
      <c r="E49" s="27">
        <v>25</v>
      </c>
      <c r="F49" s="27">
        <v>50</v>
      </c>
      <c r="G49" s="29">
        <f t="shared" si="1"/>
        <v>116.95871926776707</v>
      </c>
      <c r="H49" s="59">
        <v>120</v>
      </c>
      <c r="I49" s="57">
        <f t="shared" si="2"/>
        <v>4.724409448818898</v>
      </c>
      <c r="J49" s="40">
        <f t="shared" si="3"/>
        <v>0.0024112654320987653</v>
      </c>
      <c r="K49" s="39">
        <f t="shared" si="4"/>
        <v>0.12056327160493827</v>
      </c>
    </row>
    <row r="50" spans="1:11" ht="12.75">
      <c r="A50" s="8">
        <v>4</v>
      </c>
      <c r="B50" s="27">
        <v>2500</v>
      </c>
      <c r="C50" s="27">
        <v>15</v>
      </c>
      <c r="D50" s="28">
        <f t="shared" si="0"/>
        <v>16</v>
      </c>
      <c r="E50" s="27">
        <v>25</v>
      </c>
      <c r="F50" s="27">
        <v>50</v>
      </c>
      <c r="G50" s="29">
        <f t="shared" si="1"/>
        <v>82.7023035131318</v>
      </c>
      <c r="H50" s="59">
        <v>80</v>
      </c>
      <c r="I50" s="57">
        <f t="shared" si="2"/>
        <v>3.1496062992125986</v>
      </c>
      <c r="J50" s="40">
        <f t="shared" si="3"/>
        <v>0.00457763671875</v>
      </c>
      <c r="K50" s="39">
        <f t="shared" si="4"/>
        <v>0.2288818359375</v>
      </c>
    </row>
    <row r="51" spans="1:11" ht="12.75">
      <c r="A51" s="8">
        <v>5</v>
      </c>
      <c r="B51" s="27">
        <v>1250</v>
      </c>
      <c r="C51" s="27">
        <v>15</v>
      </c>
      <c r="D51" s="28">
        <f t="shared" si="0"/>
        <v>16</v>
      </c>
      <c r="E51" s="27">
        <v>25</v>
      </c>
      <c r="F51" s="27">
        <v>50</v>
      </c>
      <c r="G51" s="29">
        <f t="shared" si="1"/>
        <v>58.47935963388353</v>
      </c>
      <c r="H51" s="59">
        <v>65</v>
      </c>
      <c r="I51" s="57">
        <f t="shared" si="2"/>
        <v>2.5590551181102366</v>
      </c>
      <c r="J51" s="40">
        <f t="shared" si="3"/>
        <v>0.0032319488921148526</v>
      </c>
      <c r="K51" s="39">
        <f t="shared" si="4"/>
        <v>0.16159744460574263</v>
      </c>
    </row>
    <row r="52" spans="1:11" ht="12.75">
      <c r="A52" s="8">
        <v>6</v>
      </c>
      <c r="B52" s="27">
        <v>600</v>
      </c>
      <c r="C52" s="27">
        <v>15</v>
      </c>
      <c r="D52" s="28">
        <f t="shared" si="0"/>
        <v>16</v>
      </c>
      <c r="E52" s="27">
        <v>25</v>
      </c>
      <c r="F52" s="27">
        <v>50</v>
      </c>
      <c r="G52" s="29">
        <f t="shared" si="1"/>
        <v>40.51568883199151</v>
      </c>
      <c r="H52" s="59">
        <v>40</v>
      </c>
      <c r="I52" s="57">
        <f t="shared" si="2"/>
        <v>1.5748031496062993</v>
      </c>
      <c r="J52" s="40">
        <f t="shared" si="3"/>
        <v>0.0084375</v>
      </c>
      <c r="K52" s="39">
        <f t="shared" si="4"/>
        <v>0.421875</v>
      </c>
    </row>
    <row r="53" spans="1:11" ht="12.75">
      <c r="A53" s="8">
        <v>7</v>
      </c>
      <c r="B53" s="27">
        <v>200</v>
      </c>
      <c r="C53" s="27">
        <v>15</v>
      </c>
      <c r="D53" s="28">
        <f t="shared" si="0"/>
        <v>16</v>
      </c>
      <c r="E53" s="27">
        <v>25</v>
      </c>
      <c r="F53" s="27">
        <v>50</v>
      </c>
      <c r="G53" s="29">
        <f t="shared" si="1"/>
        <v>23.39174385355341</v>
      </c>
      <c r="H53" s="59">
        <v>25</v>
      </c>
      <c r="I53" s="57">
        <f t="shared" si="2"/>
        <v>0.984251968503937</v>
      </c>
      <c r="J53" s="40">
        <f t="shared" si="3"/>
        <v>0.0098304</v>
      </c>
      <c r="K53" s="39">
        <f t="shared" si="4"/>
        <v>0.49151999999999996</v>
      </c>
    </row>
    <row r="54" spans="1:11" ht="12.75">
      <c r="A54" s="8">
        <v>8</v>
      </c>
      <c r="B54" s="27">
        <v>50</v>
      </c>
      <c r="C54" s="27">
        <v>15</v>
      </c>
      <c r="D54" s="28">
        <f t="shared" si="0"/>
        <v>16</v>
      </c>
      <c r="E54" s="27">
        <v>25</v>
      </c>
      <c r="F54" s="27">
        <v>50</v>
      </c>
      <c r="G54" s="29">
        <f t="shared" si="1"/>
        <v>11.695871926776706</v>
      </c>
      <c r="H54" s="59">
        <v>15</v>
      </c>
      <c r="I54" s="57">
        <f t="shared" si="2"/>
        <v>0.5905511811023623</v>
      </c>
      <c r="J54" s="40">
        <f t="shared" si="3"/>
        <v>0.007901234567901235</v>
      </c>
      <c r="K54" s="39">
        <f t="shared" si="4"/>
        <v>0.39506172839506176</v>
      </c>
    </row>
    <row r="55" spans="1:11" ht="12.75">
      <c r="A55" s="22"/>
      <c r="B55" s="22"/>
      <c r="C55" s="22"/>
      <c r="D55" s="22"/>
      <c r="E55" s="22"/>
      <c r="F55" s="22"/>
      <c r="G55" s="22"/>
      <c r="H55" s="11"/>
      <c r="I55" s="22"/>
      <c r="J55" s="42" t="s">
        <v>70</v>
      </c>
      <c r="K55" s="39">
        <f>SUM(K47:K54)</f>
        <v>2.1275239719012675</v>
      </c>
    </row>
    <row r="56" spans="1:11" ht="12.75">
      <c r="A56" s="22" t="s">
        <v>35</v>
      </c>
      <c r="B56" s="69" t="s">
        <v>243</v>
      </c>
      <c r="C56" s="70"/>
      <c r="D56" s="71"/>
      <c r="E56" s="22"/>
      <c r="F56" s="22"/>
      <c r="G56" s="22"/>
      <c r="H56" s="22"/>
      <c r="I56" s="22"/>
      <c r="J56" s="53"/>
      <c r="K56" s="54"/>
    </row>
    <row r="57" spans="1:11" ht="12.75">
      <c r="A57" s="22"/>
      <c r="B57" s="61" t="s">
        <v>244</v>
      </c>
      <c r="C57" s="62">
        <v>500</v>
      </c>
      <c r="D57" s="61" t="s">
        <v>246</v>
      </c>
      <c r="E57" s="22" t="s">
        <v>261</v>
      </c>
      <c r="F57" s="22"/>
      <c r="G57" s="22"/>
      <c r="H57" s="22"/>
      <c r="I57" s="22"/>
      <c r="J57" s="53"/>
      <c r="K57" s="54"/>
    </row>
    <row r="58" spans="1:11" ht="12.75">
      <c r="A58" s="22"/>
      <c r="B58" s="61" t="s">
        <v>245</v>
      </c>
      <c r="C58" s="62">
        <v>5</v>
      </c>
      <c r="D58" s="61" t="s">
        <v>247</v>
      </c>
      <c r="E58" s="22" t="s">
        <v>262</v>
      </c>
      <c r="F58" s="22"/>
      <c r="G58" s="22"/>
      <c r="H58" s="22"/>
      <c r="I58" s="22"/>
      <c r="J58" s="53"/>
      <c r="K58" s="54"/>
    </row>
    <row r="59" spans="1:11" ht="12.75">
      <c r="A59" s="22"/>
      <c r="B59" s="10" t="s">
        <v>248</v>
      </c>
      <c r="C59" s="10">
        <f>C57*600</f>
        <v>300000</v>
      </c>
      <c r="D59" s="10" t="s">
        <v>210</v>
      </c>
      <c r="E59" s="22"/>
      <c r="F59" s="22"/>
      <c r="G59" s="22"/>
      <c r="H59" s="22"/>
      <c r="I59" s="22"/>
      <c r="J59" s="53"/>
      <c r="K59" s="54"/>
    </row>
    <row r="60" spans="1:11" ht="12.75">
      <c r="A60" s="22"/>
      <c r="B60" s="10" t="s">
        <v>248</v>
      </c>
      <c r="C60" s="63">
        <f>C59/860</f>
        <v>348.83720930232556</v>
      </c>
      <c r="D60" s="10" t="s">
        <v>249</v>
      </c>
      <c r="E60" s="22"/>
      <c r="F60" s="22"/>
      <c r="G60" s="22"/>
      <c r="H60" s="22"/>
      <c r="I60" s="22"/>
      <c r="J60" s="53"/>
      <c r="K60" s="54"/>
    </row>
    <row r="61" spans="1:11" ht="25.5">
      <c r="A61" s="22"/>
      <c r="B61" s="64" t="s">
        <v>250</v>
      </c>
      <c r="C61" s="65">
        <f>0.01*POWER(C60,0.73)</f>
        <v>0.7179838020675993</v>
      </c>
      <c r="D61" s="10" t="s">
        <v>251</v>
      </c>
      <c r="E61" s="22"/>
      <c r="F61" s="22"/>
      <c r="G61" s="22"/>
      <c r="H61" s="22"/>
      <c r="I61" s="22"/>
      <c r="J61" s="53"/>
      <c r="K61" s="54"/>
    </row>
    <row r="62" spans="1:11" ht="51">
      <c r="A62" s="22"/>
      <c r="B62" s="64" t="s">
        <v>256</v>
      </c>
      <c r="C62" s="63">
        <f>33*POWER(C60,0.73)</f>
        <v>2369.346546823078</v>
      </c>
      <c r="D62" s="10" t="s">
        <v>251</v>
      </c>
      <c r="E62" s="67" t="s">
        <v>259</v>
      </c>
      <c r="F62" s="68" t="s">
        <v>260</v>
      </c>
      <c r="G62" s="22"/>
      <c r="H62" s="22"/>
      <c r="I62" s="22"/>
      <c r="J62" s="53"/>
      <c r="K62" s="54"/>
    </row>
    <row r="63" spans="1:11" ht="25.5">
      <c r="A63" s="22"/>
      <c r="B63" s="66" t="s">
        <v>252</v>
      </c>
      <c r="C63" s="19">
        <f>(860/(8250*0.92))*C60</f>
        <v>39.525691699604735</v>
      </c>
      <c r="D63" s="10" t="s">
        <v>253</v>
      </c>
      <c r="E63" s="61"/>
      <c r="F63" s="10"/>
      <c r="G63" s="22"/>
      <c r="H63" s="22"/>
      <c r="I63" s="22"/>
      <c r="J63" s="53"/>
      <c r="K63" s="54"/>
    </row>
    <row r="64" spans="1:11" ht="25.5">
      <c r="A64" s="22"/>
      <c r="B64" s="66" t="s">
        <v>254</v>
      </c>
      <c r="C64" s="19">
        <f>(860/(10200*0.85))*C60</f>
        <v>34.602076124567475</v>
      </c>
      <c r="D64" s="10" t="s">
        <v>246</v>
      </c>
      <c r="E64" s="61"/>
      <c r="F64" s="10"/>
      <c r="G64" s="22"/>
      <c r="H64" s="22"/>
      <c r="I64" s="22"/>
      <c r="J64" s="53"/>
      <c r="K64" s="54"/>
    </row>
    <row r="65" spans="1:11" ht="25.5">
      <c r="A65" s="22"/>
      <c r="B65" s="66" t="s">
        <v>255</v>
      </c>
      <c r="C65" s="19">
        <f>(860/(11200*0.9))*C60</f>
        <v>29.761904761904763</v>
      </c>
      <c r="D65" s="10" t="s">
        <v>246</v>
      </c>
      <c r="E65" s="61"/>
      <c r="F65" s="10"/>
      <c r="G65" s="22"/>
      <c r="H65" s="22"/>
      <c r="I65" s="22"/>
      <c r="J65" s="53"/>
      <c r="K65" s="54"/>
    </row>
    <row r="66" spans="1:11" ht="25.5">
      <c r="A66" s="22"/>
      <c r="B66" s="66" t="s">
        <v>257</v>
      </c>
      <c r="C66" s="19">
        <f>(860/(9200*0.85))*C60</f>
        <v>38.36317135549872</v>
      </c>
      <c r="D66" s="10" t="s">
        <v>253</v>
      </c>
      <c r="E66" s="61"/>
      <c r="F66" s="10"/>
      <c r="G66" s="22"/>
      <c r="H66" s="22"/>
      <c r="I66" s="22"/>
      <c r="J66" s="53"/>
      <c r="K66" s="54"/>
    </row>
    <row r="67" spans="1:11" ht="25.5">
      <c r="A67" s="22"/>
      <c r="B67" s="66" t="s">
        <v>258</v>
      </c>
      <c r="C67" s="19">
        <f>(860/(9700*0.85))*C60</f>
        <v>36.38568829593693</v>
      </c>
      <c r="D67" s="10" t="s">
        <v>253</v>
      </c>
      <c r="E67" s="61"/>
      <c r="F67" s="10"/>
      <c r="G67" s="22"/>
      <c r="H67" s="22"/>
      <c r="I67" s="22"/>
      <c r="J67" s="53"/>
      <c r="K67" s="54"/>
    </row>
    <row r="68" spans="1:11" ht="12.75">
      <c r="A68" s="22"/>
      <c r="B68" s="95"/>
      <c r="C68" s="51"/>
      <c r="D68" s="11"/>
      <c r="E68" s="11"/>
      <c r="F68" s="11"/>
      <c r="G68" s="22"/>
      <c r="H68" s="22"/>
      <c r="I68" s="22"/>
      <c r="J68" s="53"/>
      <c r="K68" s="54"/>
    </row>
    <row r="69" spans="1:11" ht="12.75">
      <c r="A69" s="22"/>
      <c r="B69" s="95"/>
      <c r="C69" s="51"/>
      <c r="D69" s="11"/>
      <c r="E69" s="11"/>
      <c r="F69" s="11"/>
      <c r="G69" s="22"/>
      <c r="H69" s="22"/>
      <c r="I69" s="22"/>
      <c r="J69" s="53"/>
      <c r="K69" s="54"/>
    </row>
    <row r="70" spans="1:11" ht="15.75">
      <c r="A70" s="22" t="s">
        <v>49</v>
      </c>
      <c r="B70" s="96" t="s">
        <v>270</v>
      </c>
      <c r="C70" s="96"/>
      <c r="D70" s="96"/>
      <c r="E70" s="96"/>
      <c r="F70" s="96"/>
      <c r="G70" s="96"/>
      <c r="H70" s="96"/>
      <c r="I70" s="96"/>
      <c r="J70" s="97"/>
      <c r="K70" s="73"/>
    </row>
    <row r="71" spans="1:11" ht="63.75">
      <c r="A71" s="22"/>
      <c r="B71" s="34" t="s">
        <v>266</v>
      </c>
      <c r="C71" s="34" t="s">
        <v>263</v>
      </c>
      <c r="D71" s="7" t="s">
        <v>265</v>
      </c>
      <c r="E71" s="9" t="s">
        <v>264</v>
      </c>
      <c r="F71" s="9" t="s">
        <v>264</v>
      </c>
      <c r="G71" s="9" t="s">
        <v>264</v>
      </c>
      <c r="H71" s="93" t="s">
        <v>268</v>
      </c>
      <c r="I71" s="9" t="s">
        <v>267</v>
      </c>
      <c r="J71" s="34" t="s">
        <v>271</v>
      </c>
      <c r="K71" s="3" t="s">
        <v>269</v>
      </c>
    </row>
    <row r="72" spans="1:11" ht="12.75">
      <c r="A72" s="22"/>
      <c r="B72" s="27">
        <v>1000000</v>
      </c>
      <c r="C72" s="27">
        <v>198</v>
      </c>
      <c r="D72" s="37">
        <f>(0.000000002*POWER(C72,4.3))-1</f>
        <v>14.02070489408592</v>
      </c>
      <c r="E72" s="17">
        <f>4.73*C72-80.202</f>
        <v>856.3380000000001</v>
      </c>
      <c r="F72" s="17">
        <f>2820.6-4.6412*C72</f>
        <v>1901.6423999999997</v>
      </c>
      <c r="G72" s="17">
        <f>2309.4+4.496*C72-0.0101*C72*C72</f>
        <v>2803.6476000000002</v>
      </c>
      <c r="H72" s="94">
        <f>B72/600</f>
        <v>1666.6666666666667</v>
      </c>
      <c r="I72" s="26">
        <f>0.24*H72*(E72+F72+G72)</f>
        <v>2224651.2</v>
      </c>
      <c r="J72" s="38">
        <v>15</v>
      </c>
      <c r="K72" s="29">
        <f>19*(POWER((H72/(J72*POWER((D72+1),0.6))),0.5))</f>
        <v>88.84341669957593</v>
      </c>
    </row>
    <row r="73" spans="1:11" ht="12.75">
      <c r="A73" s="22"/>
      <c r="B73" s="27">
        <v>1000000</v>
      </c>
      <c r="C73" s="27">
        <v>150</v>
      </c>
      <c r="D73" s="37">
        <f aca="true" t="shared" si="5" ref="D73:D78">(0.000000002*POWER(C73,4.3))-1</f>
        <v>3.5522112696109067</v>
      </c>
      <c r="E73" s="17">
        <f aca="true" t="shared" si="6" ref="E73:E78">4.73*C73-80.202</f>
        <v>629.2980000000001</v>
      </c>
      <c r="F73" s="17">
        <f aca="true" t="shared" si="7" ref="F73:F78">2820.6-4.6412*C73</f>
        <v>2124.42</v>
      </c>
      <c r="G73" s="17">
        <f aca="true" t="shared" si="8" ref="G73:G78">2309.4+4.496*C73-0.0101*C73*C73</f>
        <v>2756.55</v>
      </c>
      <c r="H73" s="94">
        <f aca="true" t="shared" si="9" ref="H73:H78">B73/600</f>
        <v>1666.6666666666667</v>
      </c>
      <c r="I73" s="26">
        <f aca="true" t="shared" si="10" ref="I73:I78">0.24*H73*(E73+F73+G73)</f>
        <v>2204107.2</v>
      </c>
      <c r="J73" s="38">
        <v>20</v>
      </c>
      <c r="K73" s="29">
        <f aca="true" t="shared" si="11" ref="K73:K78">19*(POWER((H73/(J73*POWER((D73+1),0.6))),0.5))</f>
        <v>110.07691638428656</v>
      </c>
    </row>
    <row r="74" spans="1:11" ht="12.75">
      <c r="A74" s="22"/>
      <c r="B74" s="27">
        <v>500000</v>
      </c>
      <c r="C74" s="27">
        <v>120</v>
      </c>
      <c r="D74" s="37">
        <f t="shared" si="5"/>
        <v>0.7438509154567157</v>
      </c>
      <c r="E74" s="17">
        <f t="shared" si="6"/>
        <v>487.398</v>
      </c>
      <c r="F74" s="17">
        <f t="shared" si="7"/>
        <v>2263.656</v>
      </c>
      <c r="G74" s="17">
        <f t="shared" si="8"/>
        <v>2703.48</v>
      </c>
      <c r="H74" s="94">
        <f t="shared" si="9"/>
        <v>833.3333333333334</v>
      </c>
      <c r="I74" s="26">
        <f t="shared" si="10"/>
        <v>1090906.7999999998</v>
      </c>
      <c r="J74" s="38">
        <v>25</v>
      </c>
      <c r="K74" s="29">
        <f t="shared" si="11"/>
        <v>92.84107649971604</v>
      </c>
    </row>
    <row r="75" spans="1:11" ht="12.75">
      <c r="A75" s="22"/>
      <c r="B75" s="27">
        <v>200000</v>
      </c>
      <c r="C75" s="27">
        <v>170</v>
      </c>
      <c r="D75" s="37">
        <f t="shared" si="5"/>
        <v>6.797589308630625</v>
      </c>
      <c r="E75" s="17">
        <f t="shared" si="6"/>
        <v>723.898</v>
      </c>
      <c r="F75" s="17">
        <f t="shared" si="7"/>
        <v>2031.596</v>
      </c>
      <c r="G75" s="17">
        <f t="shared" si="8"/>
        <v>2781.8300000000004</v>
      </c>
      <c r="H75" s="94">
        <f t="shared" si="9"/>
        <v>333.3333333333333</v>
      </c>
      <c r="I75" s="26">
        <f t="shared" si="10"/>
        <v>442985.92</v>
      </c>
      <c r="J75" s="38">
        <v>20</v>
      </c>
      <c r="K75" s="29">
        <f t="shared" si="11"/>
        <v>41.888023496664275</v>
      </c>
    </row>
    <row r="76" spans="1:11" ht="12.75">
      <c r="A76" s="22"/>
      <c r="B76" s="27">
        <v>150000</v>
      </c>
      <c r="C76" s="27">
        <v>140</v>
      </c>
      <c r="D76" s="37">
        <f t="shared" si="5"/>
        <v>2.383611942050929</v>
      </c>
      <c r="E76" s="17">
        <f t="shared" si="6"/>
        <v>581.998</v>
      </c>
      <c r="F76" s="17">
        <f t="shared" si="7"/>
        <v>2170.832</v>
      </c>
      <c r="G76" s="17">
        <f t="shared" si="8"/>
        <v>2740.88</v>
      </c>
      <c r="H76" s="94">
        <f t="shared" si="9"/>
        <v>250</v>
      </c>
      <c r="I76" s="26">
        <f t="shared" si="10"/>
        <v>329622.6</v>
      </c>
      <c r="J76" s="38">
        <v>20</v>
      </c>
      <c r="K76" s="29">
        <f t="shared" si="11"/>
        <v>46.600914857333194</v>
      </c>
    </row>
    <row r="77" spans="1:11" ht="12.75">
      <c r="A77" s="22"/>
      <c r="B77" s="27">
        <v>100000</v>
      </c>
      <c r="C77" s="27">
        <v>160</v>
      </c>
      <c r="D77" s="37">
        <f t="shared" si="5"/>
        <v>5.008221306696024</v>
      </c>
      <c r="E77" s="17">
        <f t="shared" si="6"/>
        <v>676.5980000000001</v>
      </c>
      <c r="F77" s="17">
        <f t="shared" si="7"/>
        <v>2078.008</v>
      </c>
      <c r="G77" s="17">
        <f t="shared" si="8"/>
        <v>2770.2000000000003</v>
      </c>
      <c r="H77" s="94">
        <f t="shared" si="9"/>
        <v>166.66666666666666</v>
      </c>
      <c r="I77" s="26">
        <f t="shared" si="10"/>
        <v>220992.24</v>
      </c>
      <c r="J77" s="38">
        <v>25</v>
      </c>
      <c r="K77" s="29">
        <f t="shared" si="11"/>
        <v>28.647332915525396</v>
      </c>
    </row>
    <row r="78" spans="1:11" ht="12.75">
      <c r="A78" s="22"/>
      <c r="B78" s="27">
        <v>100000</v>
      </c>
      <c r="C78" s="27">
        <v>135</v>
      </c>
      <c r="D78" s="37">
        <f t="shared" si="5"/>
        <v>1.8937779307439846</v>
      </c>
      <c r="E78" s="17">
        <f t="shared" si="6"/>
        <v>558.3480000000001</v>
      </c>
      <c r="F78" s="17">
        <f t="shared" si="7"/>
        <v>2194.038</v>
      </c>
      <c r="G78" s="17">
        <f t="shared" si="8"/>
        <v>2732.2875000000004</v>
      </c>
      <c r="H78" s="94">
        <f t="shared" si="9"/>
        <v>166.66666666666666</v>
      </c>
      <c r="I78" s="26">
        <f t="shared" si="10"/>
        <v>219386.94</v>
      </c>
      <c r="J78" s="38">
        <v>15</v>
      </c>
      <c r="K78" s="29">
        <f t="shared" si="11"/>
        <v>46.04609298541226</v>
      </c>
    </row>
    <row r="79" spans="1:11" ht="12.75">
      <c r="A79" s="22"/>
      <c r="B79" s="22"/>
      <c r="C79" s="22"/>
      <c r="D79" s="22"/>
      <c r="E79" s="22"/>
      <c r="F79" s="22"/>
      <c r="G79" s="22"/>
      <c r="H79" s="22"/>
      <c r="I79" s="22"/>
      <c r="J79" s="53"/>
      <c r="K79" s="54"/>
    </row>
    <row r="80" spans="1:11" ht="12.75">
      <c r="A80" s="22"/>
      <c r="B80" s="22"/>
      <c r="C80" s="22"/>
      <c r="D80" s="22"/>
      <c r="E80" s="22"/>
      <c r="F80" s="22"/>
      <c r="G80" s="22"/>
      <c r="H80" s="22"/>
      <c r="I80" s="22"/>
      <c r="J80" s="53"/>
      <c r="K80" s="54"/>
    </row>
    <row r="81" spans="1:11" ht="12.75">
      <c r="A81" s="22"/>
      <c r="B81" s="22"/>
      <c r="C81" s="22"/>
      <c r="D81" s="22"/>
      <c r="E81" s="22"/>
      <c r="F81" s="22"/>
      <c r="G81" s="22"/>
      <c r="H81" s="22"/>
      <c r="I81" s="22"/>
      <c r="J81" s="53"/>
      <c r="K81" s="54"/>
    </row>
    <row r="82" spans="1:11" ht="12.75">
      <c r="A82" s="22"/>
      <c r="B82" s="22"/>
      <c r="C82" s="22"/>
      <c r="D82" s="22"/>
      <c r="E82" s="22"/>
      <c r="F82" s="22"/>
      <c r="G82" s="22"/>
      <c r="H82" s="22"/>
      <c r="I82" s="22"/>
      <c r="J82" s="53"/>
      <c r="K82" s="54"/>
    </row>
    <row r="83" spans="1:11" ht="12.75">
      <c r="A83" s="22"/>
      <c r="B83" s="22"/>
      <c r="C83" s="22"/>
      <c r="D83" s="22"/>
      <c r="E83" s="22"/>
      <c r="F83" s="22"/>
      <c r="G83" s="22"/>
      <c r="H83" s="22"/>
      <c r="I83" s="22"/>
      <c r="J83" s="53"/>
      <c r="K83" s="54"/>
    </row>
    <row r="84" spans="1:11" ht="12.75">
      <c r="A84" s="22"/>
      <c r="B84" s="22"/>
      <c r="C84" s="22"/>
      <c r="D84" s="22"/>
      <c r="E84" s="22"/>
      <c r="F84" s="22"/>
      <c r="G84" s="22"/>
      <c r="H84" s="22"/>
      <c r="I84" s="22"/>
      <c r="J84" s="53"/>
      <c r="K84" s="54"/>
    </row>
    <row r="85" spans="1:11" ht="12.75">
      <c r="A85" s="22"/>
      <c r="B85" s="22"/>
      <c r="C85" s="22"/>
      <c r="D85" s="22"/>
      <c r="E85" s="22"/>
      <c r="F85" s="22"/>
      <c r="G85" s="22"/>
      <c r="H85" s="22"/>
      <c r="I85" s="22"/>
      <c r="J85" s="53"/>
      <c r="K85" s="54"/>
    </row>
    <row r="86" spans="1:11" ht="12.75">
      <c r="A86" s="22"/>
      <c r="B86" s="22"/>
      <c r="C86" s="22"/>
      <c r="D86" s="22"/>
      <c r="E86" s="22"/>
      <c r="F86" s="22"/>
      <c r="G86" s="22"/>
      <c r="H86" s="22"/>
      <c r="I86" s="22"/>
      <c r="J86" s="53"/>
      <c r="K86" s="54"/>
    </row>
    <row r="87" spans="1:11" ht="12.75">
      <c r="A87" s="22"/>
      <c r="B87" s="22"/>
      <c r="C87" s="22"/>
      <c r="D87" s="22"/>
      <c r="E87" s="22"/>
      <c r="F87" s="22"/>
      <c r="G87" s="22"/>
      <c r="H87" s="22"/>
      <c r="I87" s="22"/>
      <c r="J87" s="53"/>
      <c r="K87" s="54"/>
    </row>
    <row r="88" spans="1:11" ht="12.75">
      <c r="A88" s="22"/>
      <c r="B88" s="22"/>
      <c r="C88" s="22"/>
      <c r="D88" s="22"/>
      <c r="E88" s="22"/>
      <c r="F88" s="22"/>
      <c r="G88" s="22"/>
      <c r="H88" s="22"/>
      <c r="I88" s="22"/>
      <c r="J88" s="53"/>
      <c r="K88" s="54"/>
    </row>
    <row r="89" spans="1:11" ht="12.75">
      <c r="A89" s="22"/>
      <c r="B89" s="22"/>
      <c r="C89" s="22"/>
      <c r="D89" s="22"/>
      <c r="E89" s="22"/>
      <c r="F89" s="22"/>
      <c r="G89" s="22"/>
      <c r="H89" s="22"/>
      <c r="I89" s="22"/>
      <c r="J89" s="53"/>
      <c r="K89" s="54"/>
    </row>
    <row r="90" spans="1:11" ht="12.75">
      <c r="A90" s="22"/>
      <c r="B90" s="22"/>
      <c r="C90" s="22"/>
      <c r="D90" s="22"/>
      <c r="E90" s="22"/>
      <c r="F90" s="22"/>
      <c r="G90" s="22"/>
      <c r="H90" s="22"/>
      <c r="I90" s="22"/>
      <c r="J90" s="53"/>
      <c r="K90" s="54"/>
    </row>
    <row r="91" spans="1:11" ht="12.75">
      <c r="A91" s="22"/>
      <c r="B91" s="22"/>
      <c r="C91" s="22"/>
      <c r="D91" s="22"/>
      <c r="E91" s="22"/>
      <c r="F91" s="22"/>
      <c r="G91" s="22"/>
      <c r="H91" s="22"/>
      <c r="I91" s="22"/>
      <c r="J91" s="53"/>
      <c r="K91" s="54"/>
    </row>
    <row r="92" spans="1:11" ht="12.75">
      <c r="A92" s="22"/>
      <c r="B92" s="22"/>
      <c r="C92" s="22"/>
      <c r="D92" s="22"/>
      <c r="E92" s="22"/>
      <c r="F92" s="22"/>
      <c r="G92" s="22"/>
      <c r="H92" s="22"/>
      <c r="I92" s="22"/>
      <c r="J92" s="53"/>
      <c r="K92" s="54"/>
    </row>
    <row r="93" spans="1:4" ht="12.75">
      <c r="A93" s="2" t="s">
        <v>89</v>
      </c>
      <c r="B93" s="2" t="s">
        <v>2</v>
      </c>
      <c r="C93" s="2"/>
      <c r="D93" s="10"/>
    </row>
    <row r="94" spans="1:7" ht="51">
      <c r="A94" s="1" t="s">
        <v>3</v>
      </c>
      <c r="B94" s="1" t="s">
        <v>4</v>
      </c>
      <c r="C94" s="3" t="s">
        <v>87</v>
      </c>
      <c r="D94" s="6" t="s">
        <v>5</v>
      </c>
      <c r="E94" s="7" t="s">
        <v>86</v>
      </c>
      <c r="F94" s="8" t="s">
        <v>6</v>
      </c>
      <c r="G94" s="9" t="s">
        <v>127</v>
      </c>
    </row>
    <row r="95" spans="1:7" ht="12.75">
      <c r="A95" s="1">
        <v>1</v>
      </c>
      <c r="B95" s="43" t="s">
        <v>151</v>
      </c>
      <c r="C95" s="4" t="s">
        <v>159</v>
      </c>
      <c r="D95" s="23"/>
      <c r="E95" s="37">
        <v>7</v>
      </c>
      <c r="F95" s="38">
        <v>1</v>
      </c>
      <c r="G95" s="29">
        <f>E95*F95</f>
        <v>7</v>
      </c>
    </row>
    <row r="96" spans="1:7" ht="12.75">
      <c r="A96" s="1">
        <v>2</v>
      </c>
      <c r="B96" s="43" t="s">
        <v>152</v>
      </c>
      <c r="C96" s="4" t="s">
        <v>159</v>
      </c>
      <c r="D96" s="23"/>
      <c r="E96" s="37">
        <v>20</v>
      </c>
      <c r="F96" s="38">
        <v>1</v>
      </c>
      <c r="G96" s="29">
        <f aca="true" t="shared" si="12" ref="G96:G141">E96*F96</f>
        <v>20</v>
      </c>
    </row>
    <row r="97" spans="1:7" ht="12.75">
      <c r="A97" s="1">
        <v>3</v>
      </c>
      <c r="B97" s="43" t="s">
        <v>153</v>
      </c>
      <c r="C97" s="4" t="s">
        <v>159</v>
      </c>
      <c r="D97" s="23"/>
      <c r="E97" s="37">
        <v>26</v>
      </c>
      <c r="F97" s="38">
        <v>1</v>
      </c>
      <c r="G97" s="29">
        <f t="shared" si="12"/>
        <v>26</v>
      </c>
    </row>
    <row r="98" spans="1:7" ht="12.75">
      <c r="A98" s="1">
        <v>4</v>
      </c>
      <c r="B98" s="43" t="s">
        <v>154</v>
      </c>
      <c r="C98" s="4" t="s">
        <v>159</v>
      </c>
      <c r="D98" s="23"/>
      <c r="E98" s="37">
        <v>9</v>
      </c>
      <c r="F98" s="38">
        <v>1</v>
      </c>
      <c r="G98" s="29">
        <f t="shared" si="12"/>
        <v>9</v>
      </c>
    </row>
    <row r="99" spans="1:7" ht="12.75">
      <c r="A99" s="1">
        <v>5</v>
      </c>
      <c r="B99" s="43" t="s">
        <v>155</v>
      </c>
      <c r="C99" s="4" t="s">
        <v>159</v>
      </c>
      <c r="D99" s="23"/>
      <c r="E99" s="37">
        <v>2</v>
      </c>
      <c r="F99" s="38">
        <v>1</v>
      </c>
      <c r="G99" s="29">
        <f t="shared" si="12"/>
        <v>2</v>
      </c>
    </row>
    <row r="100" spans="1:7" ht="12.75">
      <c r="A100" s="1">
        <v>6</v>
      </c>
      <c r="B100" s="43" t="s">
        <v>156</v>
      </c>
      <c r="C100" s="4" t="s">
        <v>121</v>
      </c>
      <c r="D100" s="23"/>
      <c r="E100" s="37">
        <v>3</v>
      </c>
      <c r="F100" s="38">
        <v>1</v>
      </c>
      <c r="G100" s="29">
        <f t="shared" si="12"/>
        <v>3</v>
      </c>
    </row>
    <row r="101" spans="1:7" ht="12.75">
      <c r="A101" s="1">
        <v>7</v>
      </c>
      <c r="B101" s="43" t="s">
        <v>157</v>
      </c>
      <c r="C101" s="4" t="s">
        <v>121</v>
      </c>
      <c r="D101" s="23"/>
      <c r="E101" s="37">
        <v>6</v>
      </c>
      <c r="F101" s="38">
        <v>1</v>
      </c>
      <c r="G101" s="29">
        <f t="shared" si="12"/>
        <v>6</v>
      </c>
    </row>
    <row r="102" spans="1:7" ht="12.75">
      <c r="A102" s="1">
        <v>8</v>
      </c>
      <c r="B102" s="43" t="s">
        <v>158</v>
      </c>
      <c r="C102" s="4" t="s">
        <v>121</v>
      </c>
      <c r="D102" s="23"/>
      <c r="E102" s="37">
        <v>13</v>
      </c>
      <c r="F102" s="38">
        <v>1</v>
      </c>
      <c r="G102" s="29">
        <f t="shared" si="12"/>
        <v>13</v>
      </c>
    </row>
    <row r="103" spans="1:7" ht="12.75">
      <c r="A103" s="1">
        <v>9</v>
      </c>
      <c r="B103" s="43" t="s">
        <v>160</v>
      </c>
      <c r="C103" s="4" t="s">
        <v>121</v>
      </c>
      <c r="D103" s="23"/>
      <c r="E103" s="37">
        <v>112</v>
      </c>
      <c r="F103" s="38">
        <v>1</v>
      </c>
      <c r="G103" s="29">
        <f t="shared" si="12"/>
        <v>112</v>
      </c>
    </row>
    <row r="104" spans="1:7" ht="12.75">
      <c r="A104" s="1">
        <v>10</v>
      </c>
      <c r="B104" s="43" t="s">
        <v>161</v>
      </c>
      <c r="C104" s="4" t="s">
        <v>121</v>
      </c>
      <c r="D104" s="23"/>
      <c r="E104" s="37">
        <v>141</v>
      </c>
      <c r="F104" s="38">
        <v>1</v>
      </c>
      <c r="G104" s="29">
        <f t="shared" si="12"/>
        <v>141</v>
      </c>
    </row>
    <row r="105" spans="1:7" ht="12.75">
      <c r="A105" s="1">
        <v>11</v>
      </c>
      <c r="B105" s="43" t="s">
        <v>162</v>
      </c>
      <c r="C105" s="4" t="s">
        <v>121</v>
      </c>
      <c r="D105" s="23"/>
      <c r="E105" s="37">
        <v>98</v>
      </c>
      <c r="F105" s="38">
        <v>1</v>
      </c>
      <c r="G105" s="29">
        <f t="shared" si="12"/>
        <v>98</v>
      </c>
    </row>
    <row r="106" spans="1:7" ht="12.75">
      <c r="A106" s="1">
        <v>12</v>
      </c>
      <c r="B106" s="43" t="s">
        <v>164</v>
      </c>
      <c r="C106" s="4" t="s">
        <v>121</v>
      </c>
      <c r="D106" s="23"/>
      <c r="E106" s="37">
        <v>154</v>
      </c>
      <c r="F106" s="38">
        <v>1</v>
      </c>
      <c r="G106" s="29">
        <f t="shared" si="12"/>
        <v>154</v>
      </c>
    </row>
    <row r="107" spans="1:7" ht="12.75">
      <c r="A107" s="1">
        <v>13</v>
      </c>
      <c r="B107" s="43" t="s">
        <v>163</v>
      </c>
      <c r="C107" s="4" t="s">
        <v>121</v>
      </c>
      <c r="D107" s="23"/>
      <c r="E107" s="37">
        <v>211</v>
      </c>
      <c r="F107" s="38">
        <v>1</v>
      </c>
      <c r="G107" s="29">
        <f t="shared" si="12"/>
        <v>211</v>
      </c>
    </row>
    <row r="108" spans="1:7" ht="12.75">
      <c r="A108" s="1">
        <v>14</v>
      </c>
      <c r="B108" s="43" t="s">
        <v>165</v>
      </c>
      <c r="C108" s="4" t="s">
        <v>88</v>
      </c>
      <c r="D108" s="23"/>
      <c r="E108" s="37">
        <v>50</v>
      </c>
      <c r="F108" s="38">
        <v>1</v>
      </c>
      <c r="G108" s="29">
        <f t="shared" si="12"/>
        <v>50</v>
      </c>
    </row>
    <row r="109" spans="1:7" ht="12.75">
      <c r="A109" s="1">
        <v>15</v>
      </c>
      <c r="B109" s="43" t="s">
        <v>166</v>
      </c>
      <c r="C109" s="4" t="s">
        <v>88</v>
      </c>
      <c r="D109" s="23"/>
      <c r="E109" s="37">
        <v>70</v>
      </c>
      <c r="F109" s="38">
        <v>1</v>
      </c>
      <c r="G109" s="29">
        <f t="shared" si="12"/>
        <v>70</v>
      </c>
    </row>
    <row r="110" spans="1:7" ht="12.75">
      <c r="A110" s="1">
        <v>16</v>
      </c>
      <c r="B110" s="43" t="s">
        <v>167</v>
      </c>
      <c r="C110" s="4" t="s">
        <v>88</v>
      </c>
      <c r="D110" s="23"/>
      <c r="E110" s="37">
        <v>150</v>
      </c>
      <c r="F110" s="38">
        <v>1</v>
      </c>
      <c r="G110" s="29">
        <f t="shared" si="12"/>
        <v>150</v>
      </c>
    </row>
    <row r="111" spans="1:7" ht="12.75">
      <c r="A111" s="1">
        <v>17</v>
      </c>
      <c r="B111" s="43" t="s">
        <v>168</v>
      </c>
      <c r="C111" s="4" t="s">
        <v>88</v>
      </c>
      <c r="D111" s="23"/>
      <c r="E111" s="37">
        <v>180</v>
      </c>
      <c r="F111" s="38">
        <v>1</v>
      </c>
      <c r="G111" s="29">
        <f t="shared" si="12"/>
        <v>180</v>
      </c>
    </row>
    <row r="112" spans="1:7" ht="12.75">
      <c r="A112" s="1">
        <v>18</v>
      </c>
      <c r="B112" s="43" t="s">
        <v>169</v>
      </c>
      <c r="C112" s="4" t="s">
        <v>88</v>
      </c>
      <c r="D112" s="23"/>
      <c r="E112" s="37">
        <v>400</v>
      </c>
      <c r="F112" s="38">
        <v>1</v>
      </c>
      <c r="G112" s="29">
        <f t="shared" si="12"/>
        <v>400</v>
      </c>
    </row>
    <row r="113" spans="1:7" ht="12.75">
      <c r="A113" s="1">
        <v>25</v>
      </c>
      <c r="B113" s="43" t="s">
        <v>91</v>
      </c>
      <c r="C113" s="4" t="s">
        <v>95</v>
      </c>
      <c r="D113" s="23"/>
      <c r="E113" s="37">
        <v>30</v>
      </c>
      <c r="F113" s="38">
        <v>1</v>
      </c>
      <c r="G113" s="29">
        <f t="shared" si="12"/>
        <v>30</v>
      </c>
    </row>
    <row r="114" spans="1:7" ht="12.75">
      <c r="A114" s="1">
        <v>26</v>
      </c>
      <c r="B114" s="43" t="s">
        <v>92</v>
      </c>
      <c r="C114" s="4" t="s">
        <v>95</v>
      </c>
      <c r="D114" s="23"/>
      <c r="E114" s="37">
        <v>50</v>
      </c>
      <c r="F114" s="38">
        <v>1</v>
      </c>
      <c r="G114" s="29">
        <f t="shared" si="12"/>
        <v>50</v>
      </c>
    </row>
    <row r="115" spans="1:7" ht="12.75">
      <c r="A115" s="1">
        <v>27</v>
      </c>
      <c r="B115" s="43" t="s">
        <v>93</v>
      </c>
      <c r="C115" s="4" t="s">
        <v>95</v>
      </c>
      <c r="D115" s="23"/>
      <c r="E115" s="37">
        <v>70</v>
      </c>
      <c r="F115" s="38">
        <v>1</v>
      </c>
      <c r="G115" s="29">
        <f t="shared" si="12"/>
        <v>70</v>
      </c>
    </row>
    <row r="116" spans="1:7" ht="12.75">
      <c r="A116" s="1">
        <v>28</v>
      </c>
      <c r="B116" s="43" t="s">
        <v>90</v>
      </c>
      <c r="C116" s="4" t="s">
        <v>95</v>
      </c>
      <c r="D116" s="23"/>
      <c r="E116" s="37">
        <v>90</v>
      </c>
      <c r="F116" s="38">
        <v>1</v>
      </c>
      <c r="G116" s="29">
        <f t="shared" si="12"/>
        <v>90</v>
      </c>
    </row>
    <row r="117" spans="1:7" ht="12.75">
      <c r="A117" s="1">
        <v>29</v>
      </c>
      <c r="B117" s="43" t="s">
        <v>94</v>
      </c>
      <c r="C117" s="4" t="s">
        <v>95</v>
      </c>
      <c r="D117" s="23"/>
      <c r="E117" s="37">
        <v>120</v>
      </c>
      <c r="F117" s="38">
        <v>1</v>
      </c>
      <c r="G117" s="29">
        <f t="shared" si="12"/>
        <v>120</v>
      </c>
    </row>
    <row r="118" spans="1:7" ht="12.75">
      <c r="A118" s="1">
        <v>30</v>
      </c>
      <c r="B118" s="43" t="s">
        <v>96</v>
      </c>
      <c r="C118" s="4" t="s">
        <v>102</v>
      </c>
      <c r="D118" s="23"/>
      <c r="E118" s="37">
        <v>60</v>
      </c>
      <c r="F118" s="38">
        <v>1</v>
      </c>
      <c r="G118" s="29">
        <f t="shared" si="12"/>
        <v>60</v>
      </c>
    </row>
    <row r="119" spans="1:7" ht="12.75">
      <c r="A119" s="1">
        <v>31</v>
      </c>
      <c r="B119" s="43" t="s">
        <v>97</v>
      </c>
      <c r="C119" s="4" t="s">
        <v>102</v>
      </c>
      <c r="D119" s="23"/>
      <c r="E119" s="37">
        <v>120</v>
      </c>
      <c r="F119" s="38">
        <v>1</v>
      </c>
      <c r="G119" s="29">
        <f t="shared" si="12"/>
        <v>120</v>
      </c>
    </row>
    <row r="120" spans="1:7" ht="12.75">
      <c r="A120" s="1">
        <v>32</v>
      </c>
      <c r="B120" s="43" t="s">
        <v>98</v>
      </c>
      <c r="C120" s="4" t="s">
        <v>102</v>
      </c>
      <c r="D120" s="23"/>
      <c r="E120" s="37">
        <v>190</v>
      </c>
      <c r="F120" s="38">
        <v>1</v>
      </c>
      <c r="G120" s="29">
        <f t="shared" si="12"/>
        <v>190</v>
      </c>
    </row>
    <row r="121" spans="1:7" ht="12.75">
      <c r="A121" s="1">
        <v>33</v>
      </c>
      <c r="B121" s="43" t="s">
        <v>99</v>
      </c>
      <c r="C121" s="4" t="s">
        <v>102</v>
      </c>
      <c r="D121" s="23"/>
      <c r="E121" s="37">
        <v>250</v>
      </c>
      <c r="F121" s="38">
        <v>1</v>
      </c>
      <c r="G121" s="29">
        <f t="shared" si="12"/>
        <v>250</v>
      </c>
    </row>
    <row r="122" spans="1:7" ht="12.75">
      <c r="A122" s="1">
        <v>34</v>
      </c>
      <c r="B122" s="43" t="s">
        <v>100</v>
      </c>
      <c r="C122" s="4" t="s">
        <v>102</v>
      </c>
      <c r="D122" s="23"/>
      <c r="E122" s="37">
        <v>320</v>
      </c>
      <c r="F122" s="38">
        <v>1</v>
      </c>
      <c r="G122" s="29">
        <f t="shared" si="12"/>
        <v>320</v>
      </c>
    </row>
    <row r="123" spans="1:7" ht="12.75">
      <c r="A123" s="1">
        <v>35</v>
      </c>
      <c r="B123" s="43" t="s">
        <v>101</v>
      </c>
      <c r="C123" s="4" t="s">
        <v>102</v>
      </c>
      <c r="D123" s="23"/>
      <c r="E123" s="37">
        <v>450</v>
      </c>
      <c r="F123" s="38">
        <v>1</v>
      </c>
      <c r="G123" s="29">
        <f t="shared" si="12"/>
        <v>450</v>
      </c>
    </row>
    <row r="124" spans="1:7" ht="12.75">
      <c r="A124" s="1">
        <v>36</v>
      </c>
      <c r="B124" s="43" t="s">
        <v>103</v>
      </c>
      <c r="C124" s="4" t="s">
        <v>31</v>
      </c>
      <c r="D124" s="23"/>
      <c r="E124" s="37">
        <v>50</v>
      </c>
      <c r="F124" s="38">
        <v>1</v>
      </c>
      <c r="G124" s="29">
        <f t="shared" si="12"/>
        <v>50</v>
      </c>
    </row>
    <row r="125" spans="1:7" ht="12.75">
      <c r="A125" s="1">
        <v>37</v>
      </c>
      <c r="B125" s="43" t="s">
        <v>104</v>
      </c>
      <c r="C125" s="4" t="s">
        <v>31</v>
      </c>
      <c r="D125" s="23"/>
      <c r="E125" s="37">
        <v>96</v>
      </c>
      <c r="F125" s="38">
        <v>1</v>
      </c>
      <c r="G125" s="29">
        <f t="shared" si="12"/>
        <v>96</v>
      </c>
    </row>
    <row r="126" spans="1:7" ht="12.75">
      <c r="A126" s="1">
        <v>38</v>
      </c>
      <c r="B126" s="43" t="s">
        <v>105</v>
      </c>
      <c r="C126" s="4" t="s">
        <v>31</v>
      </c>
      <c r="D126" s="23"/>
      <c r="E126" s="37">
        <v>145</v>
      </c>
      <c r="F126" s="38">
        <v>1</v>
      </c>
      <c r="G126" s="29">
        <f t="shared" si="12"/>
        <v>145</v>
      </c>
    </row>
    <row r="127" spans="1:7" ht="12.75">
      <c r="A127" s="1">
        <v>39</v>
      </c>
      <c r="B127" s="43" t="s">
        <v>106</v>
      </c>
      <c r="C127" s="4" t="s">
        <v>31</v>
      </c>
      <c r="D127" s="23"/>
      <c r="E127" s="37">
        <v>190</v>
      </c>
      <c r="F127" s="38">
        <v>1</v>
      </c>
      <c r="G127" s="29">
        <f t="shared" si="12"/>
        <v>190</v>
      </c>
    </row>
    <row r="128" spans="1:7" ht="12.75">
      <c r="A128" s="1">
        <v>40</v>
      </c>
      <c r="B128" s="43" t="s">
        <v>107</v>
      </c>
      <c r="C128" s="4" t="s">
        <v>31</v>
      </c>
      <c r="D128" s="23"/>
      <c r="E128" s="37">
        <v>240</v>
      </c>
      <c r="F128" s="38">
        <v>1</v>
      </c>
      <c r="G128" s="29">
        <f t="shared" si="12"/>
        <v>240</v>
      </c>
    </row>
    <row r="129" spans="1:7" ht="12.75">
      <c r="A129" s="1">
        <v>41</v>
      </c>
      <c r="B129" s="43" t="s">
        <v>108</v>
      </c>
      <c r="C129" s="4" t="s">
        <v>31</v>
      </c>
      <c r="D129" s="23"/>
      <c r="E129" s="37">
        <v>360</v>
      </c>
      <c r="F129" s="38">
        <v>1</v>
      </c>
      <c r="G129" s="29">
        <f t="shared" si="12"/>
        <v>360</v>
      </c>
    </row>
    <row r="130" spans="1:7" ht="12.75">
      <c r="A130" s="1">
        <v>42</v>
      </c>
      <c r="B130" s="43" t="s">
        <v>109</v>
      </c>
      <c r="C130" s="4" t="s">
        <v>121</v>
      </c>
      <c r="D130" s="23"/>
      <c r="E130" s="37">
        <v>9</v>
      </c>
      <c r="F130" s="38">
        <v>1</v>
      </c>
      <c r="G130" s="29">
        <f t="shared" si="12"/>
        <v>9</v>
      </c>
    </row>
    <row r="131" spans="1:7" ht="12.75">
      <c r="A131" s="1">
        <v>43</v>
      </c>
      <c r="B131" s="43" t="s">
        <v>110</v>
      </c>
      <c r="C131" s="4" t="s">
        <v>121</v>
      </c>
      <c r="D131" s="23"/>
      <c r="E131" s="37">
        <v>3</v>
      </c>
      <c r="F131" s="38">
        <v>1</v>
      </c>
      <c r="G131" s="29">
        <f t="shared" si="12"/>
        <v>3</v>
      </c>
    </row>
    <row r="132" spans="1:7" ht="12.75">
      <c r="A132" s="1">
        <v>44</v>
      </c>
      <c r="B132" s="43" t="s">
        <v>111</v>
      </c>
      <c r="C132" s="4" t="s">
        <v>121</v>
      </c>
      <c r="D132" s="23"/>
      <c r="E132" s="37">
        <v>13</v>
      </c>
      <c r="F132" s="38">
        <v>1</v>
      </c>
      <c r="G132" s="29">
        <f t="shared" si="12"/>
        <v>13</v>
      </c>
    </row>
    <row r="133" spans="1:7" ht="12.75">
      <c r="A133" s="1">
        <v>45</v>
      </c>
      <c r="B133" s="43" t="s">
        <v>112</v>
      </c>
      <c r="C133" s="4" t="s">
        <v>121</v>
      </c>
      <c r="D133" s="23"/>
      <c r="E133" s="37">
        <v>26</v>
      </c>
      <c r="F133" s="38">
        <v>1</v>
      </c>
      <c r="G133" s="29">
        <f t="shared" si="12"/>
        <v>26</v>
      </c>
    </row>
    <row r="134" spans="1:7" ht="12.75">
      <c r="A134" s="1">
        <v>46</v>
      </c>
      <c r="B134" s="43" t="s">
        <v>113</v>
      </c>
      <c r="C134" s="4" t="s">
        <v>121</v>
      </c>
      <c r="D134" s="23"/>
      <c r="E134" s="37">
        <v>3</v>
      </c>
      <c r="F134" s="38">
        <v>1</v>
      </c>
      <c r="G134" s="29">
        <f t="shared" si="12"/>
        <v>3</v>
      </c>
    </row>
    <row r="135" spans="1:7" ht="12.75">
      <c r="A135" s="1">
        <v>47</v>
      </c>
      <c r="B135" s="43" t="s">
        <v>114</v>
      </c>
      <c r="C135" s="4" t="s">
        <v>121</v>
      </c>
      <c r="D135" s="23"/>
      <c r="E135" s="37">
        <v>2</v>
      </c>
      <c r="F135" s="38">
        <v>1</v>
      </c>
      <c r="G135" s="29">
        <f t="shared" si="12"/>
        <v>2</v>
      </c>
    </row>
    <row r="136" spans="1:7" ht="12.75">
      <c r="A136" s="1">
        <v>48</v>
      </c>
      <c r="B136" s="43" t="s">
        <v>115</v>
      </c>
      <c r="C136" s="4" t="s">
        <v>121</v>
      </c>
      <c r="D136" s="23"/>
      <c r="E136" s="37">
        <v>3</v>
      </c>
      <c r="F136" s="38">
        <v>1</v>
      </c>
      <c r="G136" s="29">
        <f t="shared" si="12"/>
        <v>3</v>
      </c>
    </row>
    <row r="137" spans="1:7" ht="12.75">
      <c r="A137" s="1">
        <v>49</v>
      </c>
      <c r="B137" s="43" t="s">
        <v>116</v>
      </c>
      <c r="C137" s="4" t="s">
        <v>121</v>
      </c>
      <c r="D137" s="23"/>
      <c r="E137" s="37">
        <v>2</v>
      </c>
      <c r="F137" s="38">
        <v>1</v>
      </c>
      <c r="G137" s="29">
        <f t="shared" si="12"/>
        <v>2</v>
      </c>
    </row>
    <row r="138" spans="1:7" ht="12.75">
      <c r="A138" s="1">
        <v>50</v>
      </c>
      <c r="B138" s="43" t="s">
        <v>117</v>
      </c>
      <c r="C138" s="4" t="s">
        <v>121</v>
      </c>
      <c r="D138" s="23"/>
      <c r="E138" s="37">
        <v>10</v>
      </c>
      <c r="F138" s="38">
        <v>1</v>
      </c>
      <c r="G138" s="29">
        <f t="shared" si="12"/>
        <v>10</v>
      </c>
    </row>
    <row r="139" spans="1:7" ht="12.75">
      <c r="A139" s="1">
        <v>51</v>
      </c>
      <c r="B139" s="43" t="s">
        <v>118</v>
      </c>
      <c r="C139" s="4" t="s">
        <v>121</v>
      </c>
      <c r="D139" s="23"/>
      <c r="E139" s="37">
        <v>40</v>
      </c>
      <c r="F139" s="38">
        <v>1</v>
      </c>
      <c r="G139" s="29">
        <f t="shared" si="12"/>
        <v>40</v>
      </c>
    </row>
    <row r="140" spans="1:7" ht="12.75">
      <c r="A140" s="1">
        <v>52</v>
      </c>
      <c r="B140" s="43" t="s">
        <v>119</v>
      </c>
      <c r="C140" s="4" t="s">
        <v>121</v>
      </c>
      <c r="D140" s="23"/>
      <c r="E140" s="37">
        <v>26</v>
      </c>
      <c r="F140" s="38">
        <v>1</v>
      </c>
      <c r="G140" s="29">
        <f t="shared" si="12"/>
        <v>26</v>
      </c>
    </row>
    <row r="141" spans="1:7" ht="12.75">
      <c r="A141" s="1">
        <v>53</v>
      </c>
      <c r="B141" s="43" t="s">
        <v>120</v>
      </c>
      <c r="C141" s="4" t="s">
        <v>121</v>
      </c>
      <c r="D141" s="23"/>
      <c r="E141" s="37">
        <v>40</v>
      </c>
      <c r="F141" s="38">
        <v>1</v>
      </c>
      <c r="G141" s="29">
        <f t="shared" si="12"/>
        <v>40</v>
      </c>
    </row>
    <row r="142" spans="1:7" ht="12.75">
      <c r="A142" s="13"/>
      <c r="B142" s="44"/>
      <c r="C142" s="48"/>
      <c r="D142" s="48"/>
      <c r="E142" s="29" t="s">
        <v>170</v>
      </c>
      <c r="F142" s="29"/>
      <c r="G142" s="29">
        <f>SUM(G95:G141)</f>
        <v>4660</v>
      </c>
    </row>
    <row r="143" spans="1:7" ht="44.25" customHeight="1">
      <c r="A143" s="1" t="s">
        <v>3</v>
      </c>
      <c r="B143" s="43" t="s">
        <v>4</v>
      </c>
      <c r="C143" s="3" t="s">
        <v>87</v>
      </c>
      <c r="D143" s="23" t="s">
        <v>5</v>
      </c>
      <c r="E143" s="7" t="s">
        <v>86</v>
      </c>
      <c r="F143" s="27" t="s">
        <v>6</v>
      </c>
      <c r="G143" s="9" t="s">
        <v>194</v>
      </c>
    </row>
    <row r="144" spans="1:7" ht="12.75">
      <c r="A144" s="1">
        <v>1</v>
      </c>
      <c r="B144" s="43" t="s">
        <v>131</v>
      </c>
      <c r="C144" s="4" t="s">
        <v>150</v>
      </c>
      <c r="D144" s="23"/>
      <c r="E144" s="16">
        <v>16</v>
      </c>
      <c r="F144" s="46">
        <v>1</v>
      </c>
      <c r="G144" s="17">
        <f>E144*F144</f>
        <v>16</v>
      </c>
    </row>
    <row r="145" spans="1:7" ht="12.75">
      <c r="A145" s="1">
        <v>2</v>
      </c>
      <c r="B145" s="43" t="s">
        <v>132</v>
      </c>
      <c r="C145" s="4" t="s">
        <v>150</v>
      </c>
      <c r="D145" s="23"/>
      <c r="E145" s="16">
        <v>13</v>
      </c>
      <c r="F145" s="46">
        <v>1</v>
      </c>
      <c r="G145" s="17">
        <f aca="true" t="shared" si="13" ref="G145:G194">E145*F145</f>
        <v>13</v>
      </c>
    </row>
    <row r="146" spans="1:7" ht="12.75">
      <c r="A146" s="1">
        <v>3</v>
      </c>
      <c r="B146" s="43" t="s">
        <v>133</v>
      </c>
      <c r="C146" s="4" t="s">
        <v>150</v>
      </c>
      <c r="D146" s="23"/>
      <c r="E146" s="16">
        <v>6</v>
      </c>
      <c r="F146" s="46">
        <v>1</v>
      </c>
      <c r="G146" s="17">
        <f t="shared" si="13"/>
        <v>6</v>
      </c>
    </row>
    <row r="147" spans="1:7" ht="12.75">
      <c r="A147" s="1">
        <v>4</v>
      </c>
      <c r="B147" s="43" t="s">
        <v>134</v>
      </c>
      <c r="C147" s="4" t="s">
        <v>150</v>
      </c>
      <c r="D147" s="23"/>
      <c r="E147" s="16">
        <v>13</v>
      </c>
      <c r="F147" s="46">
        <v>1</v>
      </c>
      <c r="G147" s="17">
        <f t="shared" si="13"/>
        <v>13</v>
      </c>
    </row>
    <row r="148" spans="1:7" ht="12.75">
      <c r="A148" s="1">
        <v>5</v>
      </c>
      <c r="B148" s="43" t="s">
        <v>135</v>
      </c>
      <c r="C148" s="4" t="s">
        <v>150</v>
      </c>
      <c r="D148" s="23"/>
      <c r="E148" s="16">
        <v>6</v>
      </c>
      <c r="F148" s="46">
        <v>1</v>
      </c>
      <c r="G148" s="17">
        <f t="shared" si="13"/>
        <v>6</v>
      </c>
    </row>
    <row r="149" spans="1:7" ht="12.75">
      <c r="A149" s="1">
        <v>6</v>
      </c>
      <c r="B149" s="43" t="s">
        <v>136</v>
      </c>
      <c r="C149" s="4" t="s">
        <v>150</v>
      </c>
      <c r="D149" s="23"/>
      <c r="E149" s="16">
        <v>6</v>
      </c>
      <c r="F149" s="46">
        <v>1</v>
      </c>
      <c r="G149" s="17">
        <f t="shared" si="13"/>
        <v>6</v>
      </c>
    </row>
    <row r="150" spans="1:7" ht="12.75">
      <c r="A150" s="1">
        <v>7</v>
      </c>
      <c r="B150" s="43" t="s">
        <v>137</v>
      </c>
      <c r="C150" s="4" t="s">
        <v>150</v>
      </c>
      <c r="D150" s="23"/>
      <c r="E150" s="16">
        <v>13</v>
      </c>
      <c r="F150" s="46">
        <v>1</v>
      </c>
      <c r="G150" s="17">
        <f t="shared" si="13"/>
        <v>13</v>
      </c>
    </row>
    <row r="151" spans="1:7" ht="12.75">
      <c r="A151" s="1">
        <v>8</v>
      </c>
      <c r="B151" s="43" t="s">
        <v>138</v>
      </c>
      <c r="C151" s="4" t="s">
        <v>150</v>
      </c>
      <c r="D151" s="23"/>
      <c r="E151" s="16">
        <v>6</v>
      </c>
      <c r="F151" s="46">
        <v>1</v>
      </c>
      <c r="G151" s="17">
        <f t="shared" si="13"/>
        <v>6</v>
      </c>
    </row>
    <row r="152" spans="1:7" ht="12.75">
      <c r="A152" s="1">
        <v>9</v>
      </c>
      <c r="B152" s="43" t="s">
        <v>139</v>
      </c>
      <c r="C152" s="4" t="s">
        <v>150</v>
      </c>
      <c r="D152" s="23"/>
      <c r="E152" s="16">
        <v>13</v>
      </c>
      <c r="F152" s="46">
        <v>1</v>
      </c>
      <c r="G152" s="17">
        <f t="shared" si="13"/>
        <v>13</v>
      </c>
    </row>
    <row r="153" spans="1:7" ht="12.75">
      <c r="A153" s="1">
        <v>10</v>
      </c>
      <c r="B153" s="43" t="s">
        <v>140</v>
      </c>
      <c r="C153" s="4" t="s">
        <v>150</v>
      </c>
      <c r="D153" s="23"/>
      <c r="E153" s="16">
        <v>20</v>
      </c>
      <c r="F153" s="46">
        <v>1</v>
      </c>
      <c r="G153" s="17">
        <f t="shared" si="13"/>
        <v>20</v>
      </c>
    </row>
    <row r="154" spans="1:7" ht="12.75">
      <c r="A154" s="1">
        <v>11</v>
      </c>
      <c r="B154" s="43" t="s">
        <v>141</v>
      </c>
      <c r="C154" s="4" t="s">
        <v>150</v>
      </c>
      <c r="D154" s="23"/>
      <c r="E154" s="16">
        <v>26</v>
      </c>
      <c r="F154" s="46">
        <v>1</v>
      </c>
      <c r="G154" s="17">
        <f t="shared" si="13"/>
        <v>26</v>
      </c>
    </row>
    <row r="155" spans="1:7" ht="12.75">
      <c r="A155" s="1">
        <v>12</v>
      </c>
      <c r="B155" s="43" t="s">
        <v>142</v>
      </c>
      <c r="C155" s="4" t="s">
        <v>150</v>
      </c>
      <c r="D155" s="23"/>
      <c r="E155" s="16">
        <v>26</v>
      </c>
      <c r="F155" s="46">
        <v>1</v>
      </c>
      <c r="G155" s="17">
        <f t="shared" si="13"/>
        <v>26</v>
      </c>
    </row>
    <row r="156" spans="1:7" ht="12.75">
      <c r="A156" s="1">
        <v>13</v>
      </c>
      <c r="B156" s="43" t="s">
        <v>143</v>
      </c>
      <c r="C156" s="4" t="s">
        <v>150</v>
      </c>
      <c r="D156" s="23"/>
      <c r="E156" s="16">
        <v>13</v>
      </c>
      <c r="F156" s="46">
        <v>1</v>
      </c>
      <c r="G156" s="17">
        <f t="shared" si="13"/>
        <v>13</v>
      </c>
    </row>
    <row r="157" spans="1:7" ht="12.75">
      <c r="A157" s="1">
        <v>14</v>
      </c>
      <c r="B157" s="43" t="s">
        <v>144</v>
      </c>
      <c r="C157" s="4" t="s">
        <v>150</v>
      </c>
      <c r="D157" s="23"/>
      <c r="E157" s="16">
        <v>13</v>
      </c>
      <c r="F157" s="46">
        <v>1</v>
      </c>
      <c r="G157" s="17">
        <f t="shared" si="13"/>
        <v>13</v>
      </c>
    </row>
    <row r="158" spans="1:7" ht="12.75">
      <c r="A158" s="1">
        <v>15</v>
      </c>
      <c r="B158" s="43" t="s">
        <v>145</v>
      </c>
      <c r="C158" s="4" t="s">
        <v>150</v>
      </c>
      <c r="D158" s="23"/>
      <c r="E158" s="16">
        <v>13</v>
      </c>
      <c r="F158" s="46">
        <v>1</v>
      </c>
      <c r="G158" s="17">
        <f t="shared" si="13"/>
        <v>13</v>
      </c>
    </row>
    <row r="159" spans="1:7" ht="12.75">
      <c r="A159" s="1">
        <v>16</v>
      </c>
      <c r="B159" s="43" t="s">
        <v>146</v>
      </c>
      <c r="C159" s="4" t="s">
        <v>150</v>
      </c>
      <c r="D159" s="23"/>
      <c r="E159" s="16">
        <v>13</v>
      </c>
      <c r="F159" s="46">
        <v>1</v>
      </c>
      <c r="G159" s="17">
        <f t="shared" si="13"/>
        <v>13</v>
      </c>
    </row>
    <row r="160" spans="1:7" ht="12.75">
      <c r="A160" s="1">
        <v>17</v>
      </c>
      <c r="B160" s="43" t="s">
        <v>147</v>
      </c>
      <c r="C160" s="4" t="s">
        <v>150</v>
      </c>
      <c r="D160" s="23"/>
      <c r="E160" s="16">
        <v>40</v>
      </c>
      <c r="F160" s="46">
        <v>1</v>
      </c>
      <c r="G160" s="17">
        <f t="shared" si="13"/>
        <v>40</v>
      </c>
    </row>
    <row r="161" spans="1:7" ht="12.75">
      <c r="A161" s="1">
        <v>18</v>
      </c>
      <c r="B161" s="43" t="s">
        <v>148</v>
      </c>
      <c r="C161" s="4" t="s">
        <v>150</v>
      </c>
      <c r="D161" s="23"/>
      <c r="E161" s="16">
        <v>13</v>
      </c>
      <c r="F161" s="46">
        <v>1</v>
      </c>
      <c r="G161" s="17">
        <f t="shared" si="13"/>
        <v>13</v>
      </c>
    </row>
    <row r="162" spans="1:7" ht="12.75">
      <c r="A162" s="1">
        <v>19</v>
      </c>
      <c r="B162" s="43" t="s">
        <v>149</v>
      </c>
      <c r="C162" s="4" t="s">
        <v>150</v>
      </c>
      <c r="D162" s="23"/>
      <c r="E162" s="16">
        <v>26</v>
      </c>
      <c r="F162" s="46">
        <v>1</v>
      </c>
      <c r="G162" s="17">
        <f t="shared" si="13"/>
        <v>26</v>
      </c>
    </row>
    <row r="163" spans="1:7" ht="12.75">
      <c r="A163" s="1">
        <v>20</v>
      </c>
      <c r="B163" s="43" t="s">
        <v>122</v>
      </c>
      <c r="C163" s="5">
        <v>7</v>
      </c>
      <c r="D163" s="23"/>
      <c r="E163" s="16">
        <v>13</v>
      </c>
      <c r="F163" s="46">
        <v>1</v>
      </c>
      <c r="G163" s="17">
        <f t="shared" si="13"/>
        <v>13</v>
      </c>
    </row>
    <row r="164" spans="1:7" ht="12.75">
      <c r="A164" s="1">
        <v>21</v>
      </c>
      <c r="B164" s="43" t="s">
        <v>123</v>
      </c>
      <c r="C164" s="5">
        <v>7</v>
      </c>
      <c r="D164" s="23"/>
      <c r="E164" s="16">
        <v>17</v>
      </c>
      <c r="F164" s="46">
        <v>1</v>
      </c>
      <c r="G164" s="17">
        <f t="shared" si="13"/>
        <v>17</v>
      </c>
    </row>
    <row r="165" spans="1:7" ht="12.75">
      <c r="A165" s="1">
        <v>22</v>
      </c>
      <c r="B165" s="43" t="s">
        <v>124</v>
      </c>
      <c r="C165" s="5">
        <v>7</v>
      </c>
      <c r="D165" s="23"/>
      <c r="E165" s="16">
        <v>24</v>
      </c>
      <c r="F165" s="46">
        <v>1</v>
      </c>
      <c r="G165" s="17">
        <f t="shared" si="13"/>
        <v>24</v>
      </c>
    </row>
    <row r="166" spans="1:7" ht="12.75">
      <c r="A166" s="1">
        <v>23</v>
      </c>
      <c r="B166" s="43" t="s">
        <v>125</v>
      </c>
      <c r="C166" s="5">
        <v>7</v>
      </c>
      <c r="D166" s="23"/>
      <c r="E166" s="16">
        <v>9</v>
      </c>
      <c r="F166" s="46">
        <v>1</v>
      </c>
      <c r="G166" s="17">
        <f t="shared" si="13"/>
        <v>9</v>
      </c>
    </row>
    <row r="167" spans="1:7" ht="12.75">
      <c r="A167" s="1">
        <v>24</v>
      </c>
      <c r="B167" s="43" t="s">
        <v>126</v>
      </c>
      <c r="C167" s="5">
        <v>7</v>
      </c>
      <c r="D167" s="23"/>
      <c r="E167" s="16">
        <v>13</v>
      </c>
      <c r="F167" s="46">
        <v>1</v>
      </c>
      <c r="G167" s="17">
        <f t="shared" si="13"/>
        <v>13</v>
      </c>
    </row>
    <row r="168" spans="1:7" ht="12.75">
      <c r="A168" s="1">
        <v>25</v>
      </c>
      <c r="B168" s="43" t="s">
        <v>128</v>
      </c>
      <c r="C168" s="5">
        <v>8.5</v>
      </c>
      <c r="D168" s="23"/>
      <c r="E168" s="16">
        <v>13</v>
      </c>
      <c r="F168" s="46">
        <v>1</v>
      </c>
      <c r="G168" s="17">
        <f t="shared" si="13"/>
        <v>13</v>
      </c>
    </row>
    <row r="169" spans="1:7" ht="12.75">
      <c r="A169" s="1">
        <v>26</v>
      </c>
      <c r="B169" s="43" t="s">
        <v>129</v>
      </c>
      <c r="C169" s="5">
        <v>12</v>
      </c>
      <c r="D169" s="23"/>
      <c r="E169" s="16">
        <v>13</v>
      </c>
      <c r="F169" s="46">
        <v>1</v>
      </c>
      <c r="G169" s="17">
        <f t="shared" si="13"/>
        <v>13</v>
      </c>
    </row>
    <row r="170" spans="1:7" ht="12.75">
      <c r="A170" s="1">
        <v>27</v>
      </c>
      <c r="B170" s="43" t="s">
        <v>130</v>
      </c>
      <c r="C170" s="5">
        <v>3.5</v>
      </c>
      <c r="D170" s="23"/>
      <c r="E170" s="16">
        <v>170</v>
      </c>
      <c r="F170" s="46">
        <v>1</v>
      </c>
      <c r="G170" s="17">
        <f t="shared" si="13"/>
        <v>170</v>
      </c>
    </row>
    <row r="171" spans="1:7" ht="12.75">
      <c r="A171" s="1">
        <v>28</v>
      </c>
      <c r="B171" s="43" t="s">
        <v>171</v>
      </c>
      <c r="C171" s="4" t="s">
        <v>181</v>
      </c>
      <c r="D171" s="23"/>
      <c r="E171" s="16">
        <v>1.8</v>
      </c>
      <c r="F171" s="46">
        <v>1</v>
      </c>
      <c r="G171" s="17">
        <f t="shared" si="13"/>
        <v>1.8</v>
      </c>
    </row>
    <row r="172" spans="1:7" ht="12.75">
      <c r="A172" s="1">
        <v>29</v>
      </c>
      <c r="B172" s="43" t="s">
        <v>172</v>
      </c>
      <c r="C172" s="4" t="s">
        <v>181</v>
      </c>
      <c r="D172" s="23"/>
      <c r="E172" s="16">
        <v>3</v>
      </c>
      <c r="F172" s="46">
        <v>1</v>
      </c>
      <c r="G172" s="17">
        <f t="shared" si="13"/>
        <v>3</v>
      </c>
    </row>
    <row r="173" spans="1:7" ht="12.75">
      <c r="A173" s="1">
        <v>30</v>
      </c>
      <c r="B173" s="43" t="s">
        <v>173</v>
      </c>
      <c r="C173" s="4" t="s">
        <v>181</v>
      </c>
      <c r="D173" s="23"/>
      <c r="E173" s="16">
        <v>13</v>
      </c>
      <c r="F173" s="46">
        <v>1</v>
      </c>
      <c r="G173" s="17">
        <f t="shared" si="13"/>
        <v>13</v>
      </c>
    </row>
    <row r="174" spans="1:7" ht="12.75">
      <c r="A174" s="1">
        <v>31</v>
      </c>
      <c r="B174" s="43" t="s">
        <v>174</v>
      </c>
      <c r="C174" s="4" t="s">
        <v>181</v>
      </c>
      <c r="D174" s="23"/>
      <c r="E174" s="16">
        <v>26</v>
      </c>
      <c r="F174" s="46">
        <v>1</v>
      </c>
      <c r="G174" s="17">
        <f t="shared" si="13"/>
        <v>26</v>
      </c>
    </row>
    <row r="175" spans="1:7" ht="12.75">
      <c r="A175" s="1">
        <v>32</v>
      </c>
      <c r="B175" s="43" t="s">
        <v>175</v>
      </c>
      <c r="C175" s="4" t="s">
        <v>181</v>
      </c>
      <c r="D175" s="23"/>
      <c r="E175" s="16">
        <v>13</v>
      </c>
      <c r="F175" s="46">
        <v>1</v>
      </c>
      <c r="G175" s="17">
        <f t="shared" si="13"/>
        <v>13</v>
      </c>
    </row>
    <row r="176" spans="1:7" ht="12.75">
      <c r="A176" s="1">
        <v>33</v>
      </c>
      <c r="B176" s="43" t="s">
        <v>176</v>
      </c>
      <c r="C176" s="4" t="s">
        <v>181</v>
      </c>
      <c r="D176" s="23"/>
      <c r="E176" s="16">
        <v>13</v>
      </c>
      <c r="F176" s="46">
        <v>1</v>
      </c>
      <c r="G176" s="17">
        <f t="shared" si="13"/>
        <v>13</v>
      </c>
    </row>
    <row r="177" spans="1:7" ht="12.75">
      <c r="A177" s="1">
        <v>34</v>
      </c>
      <c r="B177" s="43" t="s">
        <v>177</v>
      </c>
      <c r="C177" s="4" t="s">
        <v>181</v>
      </c>
      <c r="D177" s="23"/>
      <c r="E177" s="16">
        <v>20</v>
      </c>
      <c r="F177" s="46">
        <v>1</v>
      </c>
      <c r="G177" s="17">
        <f t="shared" si="13"/>
        <v>20</v>
      </c>
    </row>
    <row r="178" spans="1:7" ht="12.75">
      <c r="A178" s="1">
        <v>35</v>
      </c>
      <c r="B178" s="43" t="s">
        <v>178</v>
      </c>
      <c r="C178" s="4" t="s">
        <v>181</v>
      </c>
      <c r="D178" s="23"/>
      <c r="E178" s="16">
        <v>26</v>
      </c>
      <c r="F178" s="46">
        <v>1</v>
      </c>
      <c r="G178" s="17">
        <f t="shared" si="13"/>
        <v>26</v>
      </c>
    </row>
    <row r="179" spans="1:7" ht="12.75">
      <c r="A179" s="1">
        <v>36</v>
      </c>
      <c r="B179" s="43" t="s">
        <v>179</v>
      </c>
      <c r="C179" s="4" t="s">
        <v>181</v>
      </c>
      <c r="D179" s="23"/>
      <c r="E179" s="16">
        <v>6</v>
      </c>
      <c r="F179" s="46">
        <v>1</v>
      </c>
      <c r="G179" s="17">
        <f t="shared" si="13"/>
        <v>6</v>
      </c>
    </row>
    <row r="180" spans="1:7" ht="12.75">
      <c r="A180" s="1">
        <v>37</v>
      </c>
      <c r="B180" s="43" t="s">
        <v>180</v>
      </c>
      <c r="C180" s="4" t="s">
        <v>181</v>
      </c>
      <c r="D180" s="23"/>
      <c r="E180" s="16">
        <v>13</v>
      </c>
      <c r="F180" s="46">
        <v>1</v>
      </c>
      <c r="G180" s="17">
        <f t="shared" si="13"/>
        <v>13</v>
      </c>
    </row>
    <row r="181" spans="1:7" ht="12.75">
      <c r="A181" s="1">
        <v>38</v>
      </c>
      <c r="B181" s="43" t="s">
        <v>182</v>
      </c>
      <c r="C181" s="4" t="s">
        <v>191</v>
      </c>
      <c r="D181" s="23"/>
      <c r="E181" s="16">
        <v>140</v>
      </c>
      <c r="F181" s="46">
        <v>1</v>
      </c>
      <c r="G181" s="17">
        <f t="shared" si="13"/>
        <v>140</v>
      </c>
    </row>
    <row r="182" spans="1:7" ht="12.75">
      <c r="A182" s="1">
        <v>39</v>
      </c>
      <c r="B182" s="43" t="s">
        <v>183</v>
      </c>
      <c r="C182" s="4" t="s">
        <v>191</v>
      </c>
      <c r="D182" s="23"/>
      <c r="E182" s="16">
        <v>26</v>
      </c>
      <c r="F182" s="46">
        <v>1</v>
      </c>
      <c r="G182" s="17">
        <f t="shared" si="13"/>
        <v>26</v>
      </c>
    </row>
    <row r="183" spans="1:7" ht="12.75">
      <c r="A183" s="1">
        <v>40</v>
      </c>
      <c r="B183" s="43" t="s">
        <v>184</v>
      </c>
      <c r="C183" s="4" t="s">
        <v>192</v>
      </c>
      <c r="D183" s="23"/>
      <c r="E183" s="16">
        <v>21</v>
      </c>
      <c r="F183" s="46">
        <v>1</v>
      </c>
      <c r="G183" s="17">
        <f t="shared" si="13"/>
        <v>21</v>
      </c>
    </row>
    <row r="184" spans="1:7" ht="12.75">
      <c r="A184" s="1">
        <v>41</v>
      </c>
      <c r="B184" s="43" t="s">
        <v>185</v>
      </c>
      <c r="C184" s="4" t="s">
        <v>192</v>
      </c>
      <c r="D184" s="23"/>
      <c r="E184" s="16">
        <v>13</v>
      </c>
      <c r="F184" s="46">
        <v>1</v>
      </c>
      <c r="G184" s="17">
        <f t="shared" si="13"/>
        <v>13</v>
      </c>
    </row>
    <row r="185" spans="1:7" ht="12.75">
      <c r="A185" s="1">
        <v>42</v>
      </c>
      <c r="B185" s="43" t="s">
        <v>186</v>
      </c>
      <c r="C185" s="4" t="s">
        <v>192</v>
      </c>
      <c r="D185" s="23"/>
      <c r="E185" s="16">
        <v>13</v>
      </c>
      <c r="F185" s="46">
        <v>1</v>
      </c>
      <c r="G185" s="17">
        <f t="shared" si="13"/>
        <v>13</v>
      </c>
    </row>
    <row r="186" spans="1:7" ht="12.75">
      <c r="A186" s="1">
        <v>44</v>
      </c>
      <c r="B186" s="43" t="s">
        <v>187</v>
      </c>
      <c r="C186" s="5">
        <v>5</v>
      </c>
      <c r="D186" s="23"/>
      <c r="E186" s="16">
        <v>13</v>
      </c>
      <c r="F186" s="46">
        <v>1</v>
      </c>
      <c r="G186" s="17">
        <f t="shared" si="13"/>
        <v>13</v>
      </c>
    </row>
    <row r="187" spans="1:7" ht="12.75">
      <c r="A187" s="1">
        <v>45</v>
      </c>
      <c r="B187" s="43" t="s">
        <v>188</v>
      </c>
      <c r="C187" s="5">
        <v>2</v>
      </c>
      <c r="D187" s="23"/>
      <c r="E187" s="16">
        <v>27</v>
      </c>
      <c r="F187" s="46">
        <v>1</v>
      </c>
      <c r="G187" s="17">
        <f t="shared" si="13"/>
        <v>27</v>
      </c>
    </row>
    <row r="188" spans="1:7" ht="12.75">
      <c r="A188" s="1">
        <v>46</v>
      </c>
      <c r="B188" s="43" t="s">
        <v>193</v>
      </c>
      <c r="C188" s="5">
        <v>5</v>
      </c>
      <c r="D188" s="23"/>
      <c r="E188" s="16">
        <v>45</v>
      </c>
      <c r="F188" s="46">
        <v>1</v>
      </c>
      <c r="G188" s="17">
        <f t="shared" si="13"/>
        <v>45</v>
      </c>
    </row>
    <row r="189" spans="1:7" ht="12.75">
      <c r="A189" s="1">
        <v>47</v>
      </c>
      <c r="B189" s="43" t="s">
        <v>189</v>
      </c>
      <c r="C189" s="5"/>
      <c r="D189" s="23"/>
      <c r="E189" s="16">
        <v>140</v>
      </c>
      <c r="F189" s="46">
        <v>1</v>
      </c>
      <c r="G189" s="17">
        <f t="shared" si="13"/>
        <v>140</v>
      </c>
    </row>
    <row r="190" spans="1:7" ht="12.75">
      <c r="A190" s="1">
        <v>48</v>
      </c>
      <c r="B190" s="43" t="s">
        <v>190</v>
      </c>
      <c r="C190" s="5"/>
      <c r="D190" s="23"/>
      <c r="E190" s="47">
        <v>106</v>
      </c>
      <c r="F190" s="46">
        <v>1</v>
      </c>
      <c r="G190" s="17">
        <f t="shared" si="13"/>
        <v>106</v>
      </c>
    </row>
    <row r="191" spans="1:7" ht="12.75">
      <c r="A191" s="1">
        <v>49</v>
      </c>
      <c r="B191" s="43" t="s">
        <v>195</v>
      </c>
      <c r="C191" s="5" t="s">
        <v>199</v>
      </c>
      <c r="D191" s="23"/>
      <c r="E191" s="47">
        <v>26</v>
      </c>
      <c r="F191" s="46">
        <v>1</v>
      </c>
      <c r="G191" s="17">
        <f t="shared" si="13"/>
        <v>26</v>
      </c>
    </row>
    <row r="192" spans="1:7" ht="12.75">
      <c r="A192" s="1">
        <v>50</v>
      </c>
      <c r="B192" s="43" t="s">
        <v>196</v>
      </c>
      <c r="C192" s="5" t="s">
        <v>199</v>
      </c>
      <c r="D192" s="23"/>
      <c r="E192" s="47">
        <v>26</v>
      </c>
      <c r="F192" s="46">
        <v>1</v>
      </c>
      <c r="G192" s="17">
        <f t="shared" si="13"/>
        <v>26</v>
      </c>
    </row>
    <row r="193" spans="1:7" ht="12.75">
      <c r="A193" s="1">
        <v>51</v>
      </c>
      <c r="B193" s="43" t="s">
        <v>197</v>
      </c>
      <c r="C193" s="5" t="s">
        <v>199</v>
      </c>
      <c r="D193" s="23"/>
      <c r="E193" s="47">
        <v>140</v>
      </c>
      <c r="F193" s="46">
        <v>1</v>
      </c>
      <c r="G193" s="17">
        <f t="shared" si="13"/>
        <v>140</v>
      </c>
    </row>
    <row r="194" spans="1:7" ht="12.75">
      <c r="A194" s="1">
        <v>52</v>
      </c>
      <c r="B194" s="43" t="s">
        <v>198</v>
      </c>
      <c r="C194" s="5" t="s">
        <v>200</v>
      </c>
      <c r="D194" s="23"/>
      <c r="E194" s="47">
        <v>31</v>
      </c>
      <c r="F194" s="46">
        <v>1</v>
      </c>
      <c r="G194" s="17">
        <f t="shared" si="13"/>
        <v>31</v>
      </c>
    </row>
    <row r="195" spans="5:7" ht="12.75">
      <c r="E195" s="81" t="s">
        <v>201</v>
      </c>
      <c r="F195" s="82"/>
      <c r="G195" s="19">
        <f>SUM(G144:G194)</f>
        <v>1468.8</v>
      </c>
    </row>
    <row r="197" spans="1:7" ht="12.75">
      <c r="A197" s="6" t="s">
        <v>35</v>
      </c>
      <c r="B197" s="83" t="s">
        <v>48</v>
      </c>
      <c r="C197" s="73"/>
      <c r="D197" s="73"/>
      <c r="E197" s="73"/>
      <c r="F197" s="73"/>
      <c r="G197" s="73"/>
    </row>
    <row r="198" spans="1:7" ht="12.75">
      <c r="A198" s="1" t="s">
        <v>36</v>
      </c>
      <c r="B198" s="84" t="s">
        <v>37</v>
      </c>
      <c r="C198" s="73"/>
      <c r="D198" s="73"/>
      <c r="E198" s="73"/>
      <c r="F198" s="73"/>
      <c r="G198" s="73"/>
    </row>
    <row r="199" spans="1:7" ht="12.75">
      <c r="A199" s="1"/>
      <c r="B199" s="84" t="s">
        <v>38</v>
      </c>
      <c r="C199" s="73"/>
      <c r="D199" s="73"/>
      <c r="E199" s="73"/>
      <c r="F199" s="73"/>
      <c r="G199" s="73"/>
    </row>
    <row r="200" spans="1:7" ht="12.75">
      <c r="A200" s="14" t="s">
        <v>39</v>
      </c>
      <c r="B200" s="85" t="s">
        <v>40</v>
      </c>
      <c r="C200" s="73"/>
      <c r="D200" s="73"/>
      <c r="E200" s="73"/>
      <c r="F200" s="73"/>
      <c r="G200" s="73"/>
    </row>
    <row r="201" spans="1:7" ht="12.75">
      <c r="A201" s="14"/>
      <c r="B201" s="85" t="s">
        <v>41</v>
      </c>
      <c r="C201" s="73"/>
      <c r="D201" s="73"/>
      <c r="E201" s="73"/>
      <c r="F201" s="73"/>
      <c r="G201" s="73"/>
    </row>
    <row r="202" spans="1:7" ht="12.75">
      <c r="A202" s="15" t="s">
        <v>42</v>
      </c>
      <c r="B202" s="72" t="s">
        <v>43</v>
      </c>
      <c r="C202" s="73"/>
      <c r="D202" s="73"/>
      <c r="E202" s="73"/>
      <c r="F202" s="73"/>
      <c r="G202" s="73"/>
    </row>
    <row r="203" spans="1:7" ht="12.75">
      <c r="A203" s="15"/>
      <c r="B203" s="72" t="s">
        <v>44</v>
      </c>
      <c r="C203" s="73"/>
      <c r="D203" s="73"/>
      <c r="E203" s="73"/>
      <c r="F203" s="73"/>
      <c r="G203" s="73"/>
    </row>
    <row r="204" spans="1:7" ht="12.75">
      <c r="A204" s="6" t="s">
        <v>45</v>
      </c>
      <c r="B204" s="76" t="s">
        <v>47</v>
      </c>
      <c r="C204" s="73"/>
      <c r="D204" s="73"/>
      <c r="E204" s="73"/>
      <c r="F204" s="73"/>
      <c r="G204" s="73"/>
    </row>
    <row r="205" spans="1:7" ht="12.75">
      <c r="A205" s="6"/>
      <c r="B205" s="76" t="s">
        <v>46</v>
      </c>
      <c r="C205" s="73"/>
      <c r="D205" s="73"/>
      <c r="E205" s="73"/>
      <c r="F205" s="73"/>
      <c r="G205" s="73"/>
    </row>
    <row r="206" spans="1:5" ht="12.75">
      <c r="A206" s="24"/>
      <c r="B206" s="11"/>
      <c r="C206" s="24"/>
      <c r="D206" s="24"/>
      <c r="E206" s="24"/>
    </row>
    <row r="207" spans="1:6" ht="15.75">
      <c r="A207" s="25" t="s">
        <v>49</v>
      </c>
      <c r="B207" s="55" t="s">
        <v>202</v>
      </c>
      <c r="C207" s="24"/>
      <c r="D207" s="24"/>
      <c r="E207" s="24"/>
      <c r="F207" s="24"/>
    </row>
    <row r="208" spans="1:9" ht="12.75">
      <c r="A208" s="24"/>
      <c r="B208" s="15" t="s">
        <v>218</v>
      </c>
      <c r="C208" s="72" t="s">
        <v>233</v>
      </c>
      <c r="D208" s="72"/>
      <c r="E208" s="72"/>
      <c r="F208" s="72"/>
      <c r="G208" s="72"/>
      <c r="H208" s="72"/>
      <c r="I208" s="72"/>
    </row>
    <row r="209" spans="1:9" ht="12.75">
      <c r="A209" s="24"/>
      <c r="B209" s="27" t="s">
        <v>203</v>
      </c>
      <c r="C209" s="27" t="s">
        <v>204</v>
      </c>
      <c r="D209" s="49" t="s">
        <v>205</v>
      </c>
      <c r="E209" s="27" t="s">
        <v>208</v>
      </c>
      <c r="F209" s="27" t="s">
        <v>212</v>
      </c>
      <c r="G209" s="26" t="s">
        <v>214</v>
      </c>
      <c r="H209" s="26" t="s">
        <v>215</v>
      </c>
      <c r="I209" s="26" t="s">
        <v>216</v>
      </c>
    </row>
    <row r="210" spans="1:9" ht="12.75">
      <c r="A210" s="24"/>
      <c r="B210" s="27" t="s">
        <v>206</v>
      </c>
      <c r="C210" s="27" t="s">
        <v>211</v>
      </c>
      <c r="D210" s="49" t="s">
        <v>207</v>
      </c>
      <c r="E210" s="27" t="s">
        <v>209</v>
      </c>
      <c r="F210" s="27" t="s">
        <v>213</v>
      </c>
      <c r="G210" s="26" t="s">
        <v>210</v>
      </c>
      <c r="H210" s="26" t="s">
        <v>217</v>
      </c>
      <c r="I210" s="26" t="s">
        <v>217</v>
      </c>
    </row>
    <row r="211" spans="1:9" ht="12.75">
      <c r="A211" s="24"/>
      <c r="B211" s="27">
        <v>3</v>
      </c>
      <c r="C211" s="27">
        <v>143.75</v>
      </c>
      <c r="D211" s="49">
        <v>2133</v>
      </c>
      <c r="E211" s="27">
        <v>1</v>
      </c>
      <c r="F211" s="27">
        <v>100</v>
      </c>
      <c r="G211" s="26">
        <f>(C211-F211)*E211*1</f>
        <v>43.75</v>
      </c>
      <c r="H211" s="26">
        <f>D211/4.186</f>
        <v>509.5556617295748</v>
      </c>
      <c r="I211" s="29">
        <f>G211+H211</f>
        <v>553.3056617295748</v>
      </c>
    </row>
    <row r="212" spans="1:6" ht="12.75">
      <c r="A212" s="24"/>
      <c r="B212" s="24"/>
      <c r="C212" s="24"/>
      <c r="D212" s="24"/>
      <c r="E212" s="24"/>
      <c r="F212" s="24"/>
    </row>
    <row r="213" spans="1:12" ht="15.75">
      <c r="A213" s="50" t="s">
        <v>234</v>
      </c>
      <c r="B213" s="90" t="s">
        <v>50</v>
      </c>
      <c r="C213" s="91"/>
      <c r="D213" s="91"/>
      <c r="E213" s="91"/>
      <c r="F213" s="91"/>
      <c r="G213" s="91"/>
      <c r="H213" s="91"/>
      <c r="I213" s="91"/>
      <c r="J213" s="91"/>
      <c r="K213" s="91"/>
      <c r="L213" s="92"/>
    </row>
    <row r="214" spans="1:12" ht="12.75">
      <c r="A214" s="8"/>
      <c r="B214" s="74" t="s">
        <v>51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</row>
    <row r="215" spans="1:12" ht="12.75">
      <c r="A215" s="8"/>
      <c r="B215" s="74" t="s">
        <v>52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</row>
    <row r="216" spans="1:12" ht="12.75">
      <c r="A216" s="8"/>
      <c r="B216" s="74" t="s">
        <v>53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</row>
    <row r="217" spans="1:12" ht="12.75">
      <c r="A217" s="8"/>
      <c r="B217" s="74" t="s">
        <v>54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</row>
    <row r="218" spans="1:12" ht="12.75">
      <c r="A218" s="8"/>
      <c r="B218" s="74" t="s">
        <v>55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</row>
    <row r="219" spans="1:12" ht="12.75">
      <c r="A219" s="8"/>
      <c r="B219" s="74" t="s">
        <v>56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</row>
    <row r="220" spans="1:12" ht="12.75">
      <c r="A220" s="8"/>
      <c r="B220" s="74" t="s">
        <v>57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</row>
    <row r="221" spans="1:12" ht="12.75">
      <c r="A221" s="8"/>
      <c r="B221" s="74" t="s">
        <v>58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</row>
    <row r="222" spans="1:12" ht="12.75">
      <c r="A222" s="8"/>
      <c r="B222" s="74" t="s">
        <v>59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</row>
    <row r="223" spans="1:12" ht="12.75">
      <c r="A223" s="8"/>
      <c r="B223" s="74" t="s">
        <v>60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</row>
    <row r="224" spans="1:12" ht="12.75">
      <c r="A224" s="8"/>
      <c r="B224" s="74" t="s">
        <v>61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</row>
    <row r="225" spans="1:12" ht="12.75">
      <c r="A225" s="8"/>
      <c r="B225" s="74" t="s">
        <v>62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</row>
    <row r="226" spans="1:12" ht="12.75">
      <c r="A226" s="8"/>
      <c r="B226" s="74" t="s">
        <v>63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</row>
    <row r="227" spans="1:12" ht="12.75">
      <c r="A227" s="8"/>
      <c r="B227" s="74" t="s">
        <v>64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</row>
    <row r="228" spans="1:12" ht="12.75">
      <c r="A228" s="8"/>
      <c r="B228" s="74" t="s">
        <v>65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</row>
    <row r="229" spans="1:12" ht="12.75">
      <c r="A229" s="8"/>
      <c r="B229" s="74" t="s">
        <v>66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</row>
    <row r="230" spans="1:12" ht="12.75">
      <c r="A230" s="8"/>
      <c r="B230" s="74" t="s">
        <v>67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5"/>
    </row>
    <row r="231" spans="1:12" ht="12.75">
      <c r="A231" s="8"/>
      <c r="B231" s="74" t="s">
        <v>68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</row>
    <row r="232" spans="1:12" ht="12.75">
      <c r="A232" s="8"/>
      <c r="B232" s="74" t="s">
        <v>69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</row>
  </sheetData>
  <mergeCells count="37">
    <mergeCell ref="A2:G2"/>
    <mergeCell ref="B44:F44"/>
    <mergeCell ref="B231:L231"/>
    <mergeCell ref="B232:L232"/>
    <mergeCell ref="B213:L213"/>
    <mergeCell ref="B227:L227"/>
    <mergeCell ref="B228:L228"/>
    <mergeCell ref="B229:L229"/>
    <mergeCell ref="B230:L230"/>
    <mergeCell ref="B223:L223"/>
    <mergeCell ref="B224:L224"/>
    <mergeCell ref="B225:L225"/>
    <mergeCell ref="B226:L226"/>
    <mergeCell ref="B219:L219"/>
    <mergeCell ref="B220:L220"/>
    <mergeCell ref="B221:L221"/>
    <mergeCell ref="B222:L222"/>
    <mergeCell ref="B3:G3"/>
    <mergeCell ref="B4:G4"/>
    <mergeCell ref="B218:L218"/>
    <mergeCell ref="E195:F195"/>
    <mergeCell ref="B197:G197"/>
    <mergeCell ref="B198:G198"/>
    <mergeCell ref="B199:G199"/>
    <mergeCell ref="B200:G200"/>
    <mergeCell ref="B201:G201"/>
    <mergeCell ref="B202:G202"/>
    <mergeCell ref="B217:L217"/>
    <mergeCell ref="B204:G204"/>
    <mergeCell ref="B205:G205"/>
    <mergeCell ref="C208:I208"/>
    <mergeCell ref="B214:L214"/>
    <mergeCell ref="B56:D56"/>
    <mergeCell ref="B203:G203"/>
    <mergeCell ref="B215:L215"/>
    <mergeCell ref="B216:L216"/>
    <mergeCell ref="B70:K7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PC</cp:lastModifiedBy>
  <cp:lastPrinted>2006-04-18T08:09:11Z</cp:lastPrinted>
  <dcterms:created xsi:type="dcterms:W3CDTF">2005-05-11T06:19:02Z</dcterms:created>
  <dcterms:modified xsi:type="dcterms:W3CDTF">2008-06-14T19:25:27Z</dcterms:modified>
  <cp:category/>
  <cp:version/>
  <cp:contentType/>
  <cp:contentStatus/>
</cp:coreProperties>
</file>