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<sst xmlns="http://schemas.openxmlformats.org/spreadsheetml/2006/main" count="195" uniqueCount="158">
  <si>
    <t>NO</t>
  </si>
  <si>
    <t>HAVALANDIRMA HESABI</t>
  </si>
  <si>
    <t>Kanal İçi Hız Seçimi(V)</t>
  </si>
  <si>
    <t>Ana Dağıt-Topl.Kanal</t>
  </si>
  <si>
    <t>Branşman Kanal</t>
  </si>
  <si>
    <t>Menfez</t>
  </si>
  <si>
    <t>mmss</t>
  </si>
  <si>
    <t>m3/h</t>
  </si>
  <si>
    <t>(m3/h/m2)</t>
  </si>
  <si>
    <t>m/s</t>
  </si>
  <si>
    <t>(m3/h)</t>
  </si>
  <si>
    <t>Debi</t>
  </si>
  <si>
    <t>Alan</t>
  </si>
  <si>
    <t>Katsayı</t>
  </si>
  <si>
    <t>(m2)</t>
  </si>
  <si>
    <t>No</t>
  </si>
  <si>
    <t>Hm</t>
  </si>
  <si>
    <t>4-</t>
  </si>
  <si>
    <t>Hm1</t>
  </si>
  <si>
    <t>*1-</t>
  </si>
  <si>
    <t>*2-</t>
  </si>
  <si>
    <t>*3</t>
  </si>
  <si>
    <t>*4-</t>
  </si>
  <si>
    <t>*5-</t>
  </si>
  <si>
    <t>*6-</t>
  </si>
  <si>
    <t>*7-</t>
  </si>
  <si>
    <t>*8</t>
  </si>
  <si>
    <t>*Topl Havalandırma Debi</t>
  </si>
  <si>
    <t>Seç Asp-Vant</t>
  </si>
  <si>
    <t>BASINÇ KAYBI</t>
  </si>
  <si>
    <t xml:space="preserve">    SEÇİLEN</t>
  </si>
  <si>
    <t>Kayıp C</t>
  </si>
  <si>
    <t>Krt Dev K</t>
  </si>
  <si>
    <t>Isıtıcı Kay</t>
  </si>
  <si>
    <t>Filtre K</t>
  </si>
  <si>
    <t>Soğut K</t>
  </si>
  <si>
    <t>Hücre K</t>
  </si>
  <si>
    <t>GAZİNO-KANTİN</t>
  </si>
  <si>
    <t>SİNEMA</t>
  </si>
  <si>
    <t>KÜTÜPHANE</t>
  </si>
  <si>
    <t>TOPLANTI SALONU</t>
  </si>
  <si>
    <t>DÜKKAN</t>
  </si>
  <si>
    <t>B.MAĞAZALAR</t>
  </si>
  <si>
    <t>OKULLAR</t>
  </si>
  <si>
    <t>OTELLER</t>
  </si>
  <si>
    <t>HAST.KORİDOR</t>
  </si>
  <si>
    <t>HAST.AMELİYATHANE</t>
  </si>
  <si>
    <t>HAST.BULAŞ HASKOĞ</t>
  </si>
  <si>
    <t>HAST.DOĞUMAHANE</t>
  </si>
  <si>
    <t>HAST.SALG HASKOĞ</t>
  </si>
  <si>
    <t>HAST.ÇOCUK HASTKO</t>
  </si>
  <si>
    <t>HAST.DİŞ BÖLÜMÜ</t>
  </si>
  <si>
    <t>HAST.BANYO</t>
  </si>
  <si>
    <t>HAST.BEKL ODASI</t>
  </si>
  <si>
    <t>HAMAM</t>
  </si>
  <si>
    <t>HAMAM Y.HAVUZU</t>
  </si>
  <si>
    <t>HAMAM.KÜV.BANYO</t>
  </si>
  <si>
    <t>HAMAM.BUHAR ODA</t>
  </si>
  <si>
    <t>HAMAM.SICAK HAVAO</t>
  </si>
  <si>
    <t>HAMAM.DUŞLAR</t>
  </si>
  <si>
    <t>ÖZEL BÜRO</t>
  </si>
  <si>
    <t>GENEL BÜRO</t>
  </si>
  <si>
    <t>BEKLEME SALONU</t>
  </si>
  <si>
    <t>MONTAJ ATÖLYESİ</t>
  </si>
  <si>
    <t>GENEL ATÖLYE</t>
  </si>
  <si>
    <t>ELLE VERNİK ATÖLYE</t>
  </si>
  <si>
    <t>TABANC VERNİK ATÖL</t>
  </si>
  <si>
    <t>LABORATUAR-DİGES</t>
  </si>
  <si>
    <t>MAK DAİ-KUV SANT</t>
  </si>
  <si>
    <t>AKÜ ODASI</t>
  </si>
  <si>
    <t>ÖLÇ-KONT ODASI</t>
  </si>
  <si>
    <t>RADYOEV-PROG SALO</t>
  </si>
  <si>
    <t>RADYOEV-KONUŞ OD</t>
  </si>
  <si>
    <t>FİLM ATÖLYESİ</t>
  </si>
  <si>
    <t>ÇH.ÇAMAŞIR YIKAMA</t>
  </si>
  <si>
    <t>ÇH.ÜTÜLEME ODASI</t>
  </si>
  <si>
    <t>ÇH.KURU TEMİZLEME</t>
  </si>
  <si>
    <t>BOYAHANE-ELLE</t>
  </si>
  <si>
    <t>SİS ALMA TESİS</t>
  </si>
  <si>
    <t>OZALİTHANE</t>
  </si>
  <si>
    <t>BÜYÜK GARAJ</t>
  </si>
  <si>
    <t>KÜÇÜK GARAJ</t>
  </si>
  <si>
    <t>DÜKÜMHANE</t>
  </si>
  <si>
    <t>TRENLER</t>
  </si>
  <si>
    <t>KASA DAİRELERİ</t>
  </si>
  <si>
    <t>AHIRLAR</t>
  </si>
  <si>
    <t>Güç(W)</t>
  </si>
  <si>
    <t>Konu=OTOPARK</t>
  </si>
  <si>
    <t>Menf
Ad</t>
  </si>
  <si>
    <t>Beher
Debi</t>
  </si>
  <si>
    <t>Yang.Merd.Basınçland</t>
  </si>
  <si>
    <t>TOPL H.DEBİSİ(m3/h)</t>
  </si>
  <si>
    <t>HAVA DEĞİŞİM KATSAYILARI</t>
  </si>
  <si>
    <t>LOKANTA/KAFETERYA</t>
  </si>
  <si>
    <t>LOK/KIZARTMA ALANI</t>
  </si>
  <si>
    <t>HUZUR/TATİL EVİ</t>
  </si>
  <si>
    <t>DUŞLAR</t>
  </si>
  <si>
    <t>SİGARA ODASI</t>
  </si>
  <si>
    <t>HAYVAN BARINAĞI(KÜMES)</t>
  </si>
  <si>
    <t>SERA</t>
  </si>
  <si>
    <t>5.1-</t>
  </si>
  <si>
    <t>5.2-</t>
  </si>
  <si>
    <t>5.3-</t>
  </si>
  <si>
    <t>Kritik Devre Kolon Hesabı</t>
  </si>
  <si>
    <t>OKUL-ODİTORYUM</t>
  </si>
  <si>
    <t>ÖZEL HAVUZ</t>
  </si>
  <si>
    <t>KAPALI YÜZME HAVUZU</t>
  </si>
  <si>
    <t xml:space="preserve">m2  </t>
  </si>
  <si>
    <t>*Q
(m3/h)</t>
  </si>
  <si>
    <t>d
(mm)</t>
  </si>
  <si>
    <t>*L
(m)</t>
  </si>
  <si>
    <t>R
(mmss/m)</t>
  </si>
  <si>
    <t>RxL
(mmss)</t>
  </si>
  <si>
    <t>*Vseç
m/s</t>
  </si>
  <si>
    <t>h
(mm)</t>
  </si>
  <si>
    <t>a
(mm)</t>
  </si>
  <si>
    <t>Debi
(m3/h)</t>
  </si>
  <si>
    <t>Hm
(mmss)</t>
  </si>
  <si>
    <t>Kanal 
Boyutları</t>
  </si>
  <si>
    <t>Not:*,açık sarı renkler giriş,gül rengi değerler çıkış değerleridir.</t>
  </si>
  <si>
    <t>Nemlen K</t>
  </si>
  <si>
    <t>Dinamk K</t>
  </si>
  <si>
    <t>Damper K</t>
  </si>
  <si>
    <t>mmSS</t>
  </si>
  <si>
    <t>*Ad</t>
  </si>
  <si>
    <t>*ALAN</t>
  </si>
  <si>
    <t>Açıklık
 Tipi
Menfez
Adedi</t>
  </si>
  <si>
    <t>Mahalin
Hava
landır
ma
Debi
si
m3/h</t>
  </si>
  <si>
    <t>Döşeme
Alanı
m2</t>
  </si>
  <si>
    <t>Açıklık
 Tipi
Slot Diffüzör
Adedi</t>
  </si>
  <si>
    <t>Açıklık Tipi
Perfore 
Tavan
Adedi</t>
  </si>
  <si>
    <t>Açıklık Tipi
Tavan
Diffüzörü
Adedi</t>
  </si>
  <si>
    <t>HAVALANDIRMA AÇIKLIĞI TİPİ SEÇİM-YARARLANMA TABLOSU</t>
  </si>
  <si>
    <t>Havalan
dırma
Yöntemi</t>
  </si>
  <si>
    <t>HAVALANDIRILACAK
MAHAL ADI</t>
  </si>
  <si>
    <t>Egzost</t>
  </si>
  <si>
    <t>Egzost+
Isıt.Bes
leme</t>
  </si>
  <si>
    <t>Egzost
+Besleme</t>
  </si>
  <si>
    <t>KAYNAK ATÖLYESİ</t>
  </si>
  <si>
    <t>ASANSÖR</t>
  </si>
  <si>
    <t>GENEL WC</t>
  </si>
  <si>
    <t>FIRIN</t>
  </si>
  <si>
    <t>KAFE</t>
  </si>
  <si>
    <t>KUAFÖR</t>
  </si>
  <si>
    <t>ÇELİK ISIL İŞL.ATÖL.</t>
  </si>
  <si>
    <r>
      <t xml:space="preserve">z  </t>
    </r>
    <r>
      <rPr>
        <b/>
        <sz val="10"/>
        <rFont val="MS Sans Serif"/>
        <family val="0"/>
      </rPr>
      <t xml:space="preserve">Ksi  DEĞERLERİ  TABLOSU  </t>
    </r>
  </si>
  <si>
    <t>TOPLAM</t>
  </si>
  <si>
    <t>Dirsek</t>
  </si>
  <si>
    <t>Ksi</t>
  </si>
  <si>
    <t>z</t>
  </si>
  <si>
    <t>Damper</t>
  </si>
  <si>
    <t>Saplama</t>
  </si>
  <si>
    <t>Ayrılma</t>
  </si>
  <si>
    <t>Daralan
Redük
siyon</t>
  </si>
  <si>
    <t>Genişley.
Redük
siyon</t>
  </si>
  <si>
    <t>8--10</t>
  </si>
  <si>
    <t>5--7</t>
  </si>
  <si>
    <t>2,5--3,5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</si>
</sst>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0"/>
    <numFmt numFmtId="165" formatCode="0.0"/>
    <numFmt numFmtId="166" formatCode="0.0000"/>
  </numFmts>
  <fonts count="18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2"/>
      <name val="Arial Tur"/>
      <family val="0"/>
    </font>
    <font>
      <b/>
      <sz val="11"/>
      <name val="Arial Tur"/>
      <family val="0"/>
    </font>
    <font>
      <sz val="14"/>
      <name val="Arial Tur"/>
      <family val="0"/>
    </font>
    <font>
      <b/>
      <sz val="14"/>
      <name val="Arial Tur"/>
      <family val="0"/>
    </font>
    <font>
      <sz val="12"/>
      <name val="Arial Tur"/>
      <family val="0"/>
    </font>
    <font>
      <b/>
      <sz val="16"/>
      <name val="Arial Tur"/>
      <family val="0"/>
    </font>
    <font>
      <sz val="20"/>
      <name val="Arial Tur"/>
      <family val="0"/>
    </font>
    <font>
      <sz val="11"/>
      <name val="Arial Tur"/>
      <family val="0"/>
    </font>
    <font>
      <b/>
      <sz val="8"/>
      <name val="Arial Tur"/>
      <family val="0"/>
    </font>
    <font>
      <b/>
      <sz val="10"/>
      <name val="Symbol"/>
      <family val="1"/>
    </font>
    <font>
      <b/>
      <sz val="10"/>
      <name val="MS Sans Serif"/>
      <family val="0"/>
    </font>
    <font>
      <sz val="10"/>
      <name val="MS Sans Serif"/>
      <family val="0"/>
    </font>
    <font>
      <sz val="10"/>
      <name val="Symbol"/>
      <family val="0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" fillId="5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5" fillId="6" borderId="3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6" fillId="0" borderId="1" xfId="0" applyFont="1" applyFill="1" applyBorder="1" applyAlignment="1">
      <alignment/>
    </xf>
    <xf numFmtId="1" fontId="6" fillId="6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1" fontId="1" fillId="6" borderId="1" xfId="0" applyNumberFormat="1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6" borderId="1" xfId="0" applyFont="1" applyFill="1" applyBorder="1" applyAlignment="1">
      <alignment horizontal="center"/>
    </xf>
    <xf numFmtId="165" fontId="6" fillId="6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0" fillId="6" borderId="3" xfId="0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7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5" fontId="1" fillId="9" borderId="1" xfId="0" applyNumberFormat="1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2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0" fillId="7" borderId="1" xfId="0" applyFill="1" applyBorder="1" applyAlignment="1">
      <alignment horizontal="center" wrapText="1"/>
    </xf>
    <xf numFmtId="0" fontId="1" fillId="7" borderId="1" xfId="0" applyFont="1" applyFill="1" applyBorder="1" applyAlignment="1">
      <alignment horizontal="left"/>
    </xf>
    <xf numFmtId="0" fontId="6" fillId="6" borderId="5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6" fillId="2" borderId="5" xfId="0" applyFont="1" applyFill="1" applyBorder="1" applyAlignment="1">
      <alignment horizontal="centerContinuous"/>
    </xf>
    <xf numFmtId="0" fontId="16" fillId="6" borderId="5" xfId="0" applyFont="1" applyFill="1" applyBorder="1" applyAlignment="1">
      <alignment horizontal="centerContinuous"/>
    </xf>
    <xf numFmtId="0" fontId="0" fillId="0" borderId="4" xfId="0" applyFont="1" applyBorder="1" applyAlignment="1">
      <alignment/>
    </xf>
    <xf numFmtId="0" fontId="0" fillId="2" borderId="3" xfId="0" applyFont="1" applyFill="1" applyBorder="1" applyAlignment="1">
      <alignment/>
    </xf>
    <xf numFmtId="0" fontId="16" fillId="6" borderId="4" xfId="0" applyFont="1" applyFill="1" applyBorder="1" applyAlignment="1">
      <alignment horizontal="centerContinuous"/>
    </xf>
    <xf numFmtId="0" fontId="0" fillId="2" borderId="8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10" borderId="5" xfId="0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Continuous"/>
    </xf>
    <xf numFmtId="0" fontId="16" fillId="0" borderId="2" xfId="0" applyFont="1" applyBorder="1" applyAlignment="1">
      <alignment horizontal="centerContinuous"/>
    </xf>
    <xf numFmtId="0" fontId="16" fillId="2" borderId="6" xfId="0" applyFont="1" applyFill="1" applyBorder="1" applyAlignment="1">
      <alignment horizontal="centerContinuous"/>
    </xf>
    <xf numFmtId="0" fontId="16" fillId="6" borderId="6" xfId="0" applyFont="1" applyFill="1" applyBorder="1" applyAlignment="1">
      <alignment horizontal="centerContinuous"/>
    </xf>
    <xf numFmtId="0" fontId="16" fillId="4" borderId="6" xfId="0" applyFont="1" applyFill="1" applyBorder="1" applyAlignment="1">
      <alignment horizontal="centerContinuous"/>
    </xf>
    <xf numFmtId="0" fontId="16" fillId="10" borderId="6" xfId="0" applyFont="1" applyFill="1" applyBorder="1" applyAlignment="1">
      <alignment horizontal="centerContinuous"/>
    </xf>
    <xf numFmtId="0" fontId="16" fillId="6" borderId="7" xfId="0" applyFont="1" applyFill="1" applyBorder="1" applyAlignment="1">
      <alignment horizontal="centerContinuous"/>
    </xf>
    <xf numFmtId="0" fontId="16" fillId="0" borderId="1" xfId="0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4" fillId="2" borderId="2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16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0" borderId="0" xfId="0" applyNumberFormat="1" applyAlignment="1">
      <alignment/>
    </xf>
    <xf numFmtId="0" fontId="12" fillId="5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horizontal="center"/>
    </xf>
    <xf numFmtId="0" fontId="11" fillId="5" borderId="2" xfId="0" applyFont="1" applyFill="1" applyBorder="1" applyAlignment="1">
      <alignment/>
    </xf>
    <xf numFmtId="0" fontId="11" fillId="5" borderId="6" xfId="0" applyFont="1" applyFill="1" applyBorder="1" applyAlignment="1">
      <alignment/>
    </xf>
    <xf numFmtId="0" fontId="11" fillId="5" borderId="7" xfId="0" applyFont="1" applyFill="1" applyBorder="1" applyAlignment="1">
      <alignment/>
    </xf>
    <xf numFmtId="0" fontId="5" fillId="7" borderId="6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Fill="1" applyBorder="1" applyAlignment="1">
      <alignment/>
    </xf>
    <xf numFmtId="0" fontId="1" fillId="6" borderId="2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1" fillId="11" borderId="2" xfId="0" applyFont="1" applyFill="1" applyBorder="1" applyAlignment="1">
      <alignment/>
    </xf>
    <xf numFmtId="0" fontId="1" fillId="11" borderId="6" xfId="0" applyFont="1" applyFill="1" applyBorder="1" applyAlignment="1">
      <alignment/>
    </xf>
    <xf numFmtId="0" fontId="1" fillId="11" borderId="7" xfId="0" applyFont="1" applyFill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5" fillId="2" borderId="2" xfId="0" applyFont="1" applyFill="1" applyBorder="1" applyAlignment="1">
      <alignment/>
    </xf>
    <xf numFmtId="0" fontId="1" fillId="3" borderId="10" xfId="0" applyFont="1" applyFill="1" applyBorder="1" applyAlignment="1">
      <alignment wrapText="1"/>
    </xf>
    <xf numFmtId="0" fontId="1" fillId="3" borderId="0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/>
    </xf>
    <xf numFmtId="0" fontId="0" fillId="7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8" fillId="5" borderId="1" xfId="0" applyFont="1" applyFill="1" applyBorder="1" applyAlignment="1">
      <alignment/>
    </xf>
    <xf numFmtId="0" fontId="0" fillId="5" borderId="1" xfId="0" applyFill="1" applyBorder="1" applyAlignment="1">
      <alignment/>
    </xf>
    <xf numFmtId="0" fontId="13" fillId="3" borderId="2" xfId="0" applyFont="1" applyFill="1" applyBorder="1" applyAlignment="1">
      <alignment/>
    </xf>
    <xf numFmtId="0" fontId="13" fillId="3" borderId="6" xfId="0" applyFont="1" applyFill="1" applyBorder="1" applyAlignment="1">
      <alignment/>
    </xf>
    <xf numFmtId="0" fontId="13" fillId="3" borderId="7" xfId="0" applyFont="1" applyFill="1" applyBorder="1" applyAlignment="1">
      <alignment/>
    </xf>
    <xf numFmtId="16" fontId="1" fillId="2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54"/>
  <sheetViews>
    <sheetView tabSelected="1" workbookViewId="0" topLeftCell="A1">
      <selection activeCell="Q2" sqref="P2:Q2"/>
    </sheetView>
  </sheetViews>
  <sheetFormatPr defaultColWidth="9.00390625" defaultRowHeight="12.75"/>
  <cols>
    <col min="1" max="1" width="7.375" style="0" customWidth="1"/>
    <col min="2" max="2" width="9.75390625" style="0" customWidth="1"/>
    <col min="3" max="3" width="6.625" style="0" customWidth="1"/>
    <col min="4" max="4" width="5.25390625" style="0" customWidth="1"/>
    <col min="5" max="5" width="11.25390625" style="0" customWidth="1"/>
    <col min="6" max="6" width="9.625" style="0" customWidth="1"/>
    <col min="7" max="7" width="8.75390625" style="0" customWidth="1"/>
    <col min="8" max="8" width="7.625" style="0" customWidth="1"/>
    <col min="9" max="9" width="7.00390625" style="0" customWidth="1"/>
    <col min="10" max="10" width="6.875" style="0" customWidth="1"/>
    <col min="11" max="11" width="5.375" style="0" customWidth="1"/>
    <col min="12" max="12" width="4.25390625" style="0" customWidth="1"/>
    <col min="13" max="13" width="6.25390625" style="0" customWidth="1"/>
  </cols>
  <sheetData>
    <row r="2" spans="1:8" ht="25.5">
      <c r="A2" s="112" t="s">
        <v>1</v>
      </c>
      <c r="B2" s="113"/>
      <c r="C2" s="113"/>
      <c r="D2" s="113"/>
      <c r="E2" s="113"/>
      <c r="F2" s="113"/>
      <c r="G2" s="113"/>
      <c r="H2" s="114"/>
    </row>
    <row r="3" spans="1:8" ht="12.75">
      <c r="A3" s="121" t="s">
        <v>119</v>
      </c>
      <c r="B3" s="122"/>
      <c r="C3" s="122"/>
      <c r="D3" s="122"/>
      <c r="E3" s="122"/>
      <c r="F3" s="122"/>
      <c r="G3" s="122"/>
      <c r="H3" s="123"/>
    </row>
    <row r="4" spans="1:8" ht="15.75">
      <c r="A4" s="21" t="s">
        <v>12</v>
      </c>
      <c r="B4" s="22">
        <v>1711</v>
      </c>
      <c r="C4" s="126" t="s">
        <v>107</v>
      </c>
      <c r="D4" s="117"/>
      <c r="E4" s="67" t="s">
        <v>87</v>
      </c>
      <c r="F4" s="68"/>
      <c r="G4" s="68"/>
      <c r="H4" s="68"/>
    </row>
    <row r="5" spans="1:17" ht="20.25">
      <c r="A5" s="65" t="s">
        <v>2</v>
      </c>
      <c r="B5" s="65"/>
      <c r="C5" s="65"/>
      <c r="D5" s="65"/>
      <c r="E5" s="69"/>
      <c r="F5" s="69"/>
      <c r="G5" s="69"/>
      <c r="H5" s="69"/>
      <c r="M5" s="12"/>
      <c r="N5" s="95"/>
      <c r="O5" s="95"/>
      <c r="P5" s="95"/>
      <c r="Q5" s="95"/>
    </row>
    <row r="6" spans="1:20" ht="15">
      <c r="A6" s="65" t="s">
        <v>3</v>
      </c>
      <c r="B6" s="65"/>
      <c r="C6" s="65"/>
      <c r="D6" s="65"/>
      <c r="E6" s="143" t="s">
        <v>155</v>
      </c>
      <c r="F6" s="3" t="s">
        <v>9</v>
      </c>
      <c r="G6" s="124" t="s">
        <v>88</v>
      </c>
      <c r="H6" s="66" t="s">
        <v>89</v>
      </c>
      <c r="I6" s="6"/>
      <c r="L6" s="96" t="s">
        <v>145</v>
      </c>
      <c r="M6" s="97"/>
      <c r="N6" s="97"/>
      <c r="O6" s="97"/>
      <c r="P6" s="97"/>
      <c r="Q6" s="97"/>
      <c r="R6" s="97"/>
      <c r="S6" s="97"/>
      <c r="T6" s="98"/>
    </row>
    <row r="7" spans="1:20" ht="15">
      <c r="A7" s="65" t="s">
        <v>4</v>
      </c>
      <c r="B7" s="65"/>
      <c r="C7" s="65"/>
      <c r="D7" s="65"/>
      <c r="E7" s="28" t="s">
        <v>156</v>
      </c>
      <c r="F7" s="3" t="s">
        <v>9</v>
      </c>
      <c r="G7" s="125"/>
      <c r="H7" s="102"/>
      <c r="I7" s="6"/>
      <c r="J7" s="6"/>
      <c r="L7" s="70"/>
      <c r="M7" s="70"/>
      <c r="N7" s="70"/>
      <c r="O7" s="70"/>
      <c r="P7" s="70"/>
      <c r="Q7" s="70"/>
      <c r="R7" s="70"/>
      <c r="S7" s="70"/>
      <c r="T7" s="70"/>
    </row>
    <row r="8" spans="1:20" ht="15" customHeight="1">
      <c r="A8" s="65" t="s">
        <v>5</v>
      </c>
      <c r="B8" s="65"/>
      <c r="C8" s="65"/>
      <c r="D8" s="65"/>
      <c r="E8" s="28" t="s">
        <v>157</v>
      </c>
      <c r="F8" s="3" t="s">
        <v>9</v>
      </c>
      <c r="G8" s="102"/>
      <c r="H8" s="27" t="s">
        <v>7</v>
      </c>
      <c r="I8" s="7"/>
      <c r="J8" s="6"/>
      <c r="K8" s="11"/>
      <c r="L8" s="71"/>
      <c r="M8" s="72">
        <v>90</v>
      </c>
      <c r="N8" s="99" t="s">
        <v>153</v>
      </c>
      <c r="O8" s="99" t="s">
        <v>154</v>
      </c>
      <c r="P8" s="101" t="s">
        <v>151</v>
      </c>
      <c r="Q8" s="99" t="s">
        <v>152</v>
      </c>
      <c r="R8" s="101" t="s">
        <v>151</v>
      </c>
      <c r="S8" s="103" t="s">
        <v>150</v>
      </c>
      <c r="T8" s="73" t="s">
        <v>146</v>
      </c>
    </row>
    <row r="9" spans="1:20" ht="39" customHeight="1">
      <c r="A9" s="94" t="s">
        <v>27</v>
      </c>
      <c r="B9" s="94"/>
      <c r="C9" s="94"/>
      <c r="D9" s="94"/>
      <c r="E9" s="5">
        <v>34200</v>
      </c>
      <c r="F9" s="16" t="s">
        <v>7</v>
      </c>
      <c r="G9" s="28">
        <v>46</v>
      </c>
      <c r="H9" s="27">
        <f>E9/G9</f>
        <v>743.4782608695652</v>
      </c>
      <c r="I9" s="26"/>
      <c r="J9" s="135" t="s">
        <v>30</v>
      </c>
      <c r="K9" s="117"/>
      <c r="L9" s="74"/>
      <c r="M9" s="75" t="s">
        <v>147</v>
      </c>
      <c r="N9" s="100"/>
      <c r="O9" s="100"/>
      <c r="P9" s="102"/>
      <c r="Q9" s="100"/>
      <c r="R9" s="102"/>
      <c r="S9" s="102"/>
      <c r="T9" s="76" t="s">
        <v>148</v>
      </c>
    </row>
    <row r="10" spans="1:20" ht="39" customHeight="1">
      <c r="A10" s="115" t="s">
        <v>103</v>
      </c>
      <c r="B10" s="116"/>
      <c r="C10" s="116"/>
      <c r="D10" s="116"/>
      <c r="E10" s="116"/>
      <c r="F10" s="116"/>
      <c r="G10" s="117"/>
      <c r="H10" s="119" t="s">
        <v>118</v>
      </c>
      <c r="I10" s="120"/>
      <c r="J10" s="134" t="s">
        <v>118</v>
      </c>
      <c r="K10" s="120"/>
      <c r="L10" s="74"/>
      <c r="M10" s="77">
        <v>0.2</v>
      </c>
      <c r="N10" s="80">
        <v>0.04</v>
      </c>
      <c r="O10" s="78">
        <v>0.45</v>
      </c>
      <c r="P10" s="79">
        <v>1.4</v>
      </c>
      <c r="Q10" s="80">
        <v>0.25</v>
      </c>
      <c r="R10" s="79">
        <v>1.4</v>
      </c>
      <c r="S10" s="78">
        <v>0.5</v>
      </c>
      <c r="T10" s="81" t="s">
        <v>149</v>
      </c>
    </row>
    <row r="11" spans="1:20" ht="38.25">
      <c r="A11" s="28" t="s">
        <v>0</v>
      </c>
      <c r="B11" s="40" t="s">
        <v>108</v>
      </c>
      <c r="C11" s="41" t="s">
        <v>109</v>
      </c>
      <c r="D11" s="40" t="s">
        <v>110</v>
      </c>
      <c r="E11" s="41" t="s">
        <v>111</v>
      </c>
      <c r="F11" s="41" t="s">
        <v>112</v>
      </c>
      <c r="G11" s="40" t="s">
        <v>113</v>
      </c>
      <c r="H11" s="42" t="s">
        <v>114</v>
      </c>
      <c r="I11" s="42" t="s">
        <v>115</v>
      </c>
      <c r="J11" s="43" t="s">
        <v>114</v>
      </c>
      <c r="K11" s="44" t="s">
        <v>115</v>
      </c>
      <c r="L11" s="82"/>
      <c r="M11" s="83"/>
      <c r="N11" s="84"/>
      <c r="O11" s="85"/>
      <c r="P11" s="85"/>
      <c r="Q11" s="86"/>
      <c r="R11" s="85"/>
      <c r="S11" s="85"/>
      <c r="T11" s="87"/>
    </row>
    <row r="12" spans="1:20" ht="12.75">
      <c r="A12" s="28">
        <v>1</v>
      </c>
      <c r="B12" s="28">
        <v>34200</v>
      </c>
      <c r="C12" s="31">
        <f>20*POWER((B12/G12),0.5)</f>
        <v>1169.6153213770756</v>
      </c>
      <c r="D12" s="28">
        <v>2</v>
      </c>
      <c r="E12" s="32">
        <f>230000*POWER(B12,2)/POWER(C12,5)</f>
        <v>0.1229036567602008</v>
      </c>
      <c r="F12" s="32">
        <f>D12*E12</f>
        <v>0.2458073135204016</v>
      </c>
      <c r="G12" s="33">
        <v>10</v>
      </c>
      <c r="H12" s="34">
        <f>12.6*POWER(B12,0.4)</f>
        <v>820.3156319243777</v>
      </c>
      <c r="I12" s="34">
        <f>(0.785*POWER(C12,2))/H12</f>
        <v>1309.105859022564</v>
      </c>
      <c r="J12" s="15">
        <v>820</v>
      </c>
      <c r="K12" s="15">
        <v>1300</v>
      </c>
      <c r="L12" s="88" t="e">
        <f>#REF!*1</f>
        <v>#REF!</v>
      </c>
      <c r="M12" s="89"/>
      <c r="N12" s="90">
        <v>1</v>
      </c>
      <c r="O12" s="91"/>
      <c r="P12" s="91"/>
      <c r="Q12" s="92"/>
      <c r="R12" s="91"/>
      <c r="S12" s="91"/>
      <c r="T12" s="93" t="e">
        <f>(M12*0)+(#REF!*0.4)+(#REF!*0.3)+(N12*0.5)+(O12*1.3)+(P12*0)+(Q12*0.5)+(R12*1.3)+(S12*0)</f>
        <v>#REF!</v>
      </c>
    </row>
    <row r="13" spans="1:16" ht="12.75">
      <c r="A13" s="28">
        <v>2</v>
      </c>
      <c r="B13" s="28">
        <v>10000</v>
      </c>
      <c r="C13" s="31">
        <f aca="true" t="shared" si="0" ref="C13:C22">20*POWER((B13/G13),0.5)</f>
        <v>707.1067811865476</v>
      </c>
      <c r="D13" s="28">
        <v>2</v>
      </c>
      <c r="E13" s="32">
        <f aca="true" t="shared" si="1" ref="E13:E22">230000*POWER(B13,2)/POWER(C13,5)</f>
        <v>0.1301076477383247</v>
      </c>
      <c r="F13" s="32">
        <f aca="true" t="shared" si="2" ref="F13:F21">D13*E13</f>
        <v>0.2602152954766494</v>
      </c>
      <c r="G13" s="33">
        <v>8</v>
      </c>
      <c r="H13" s="34">
        <f aca="true" t="shared" si="3" ref="H13:H26">12.6*POWER(B13,0.4)</f>
        <v>501.61503489740693</v>
      </c>
      <c r="I13" s="34">
        <f aca="true" t="shared" si="4" ref="I13:I22">(0.785*POWER(C13,2))/H13</f>
        <v>782.472559021833</v>
      </c>
      <c r="J13" s="15">
        <v>500</v>
      </c>
      <c r="K13" s="15">
        <v>780</v>
      </c>
      <c r="M13" s="10"/>
      <c r="N13" s="10"/>
      <c r="O13" s="10"/>
      <c r="P13" s="10"/>
    </row>
    <row r="14" spans="1:16" ht="12.75">
      <c r="A14" s="28">
        <v>3</v>
      </c>
      <c r="B14" s="28">
        <v>9000</v>
      </c>
      <c r="C14" s="31">
        <f t="shared" si="0"/>
        <v>670.8203932499368</v>
      </c>
      <c r="D14" s="28">
        <v>1</v>
      </c>
      <c r="E14" s="32">
        <f t="shared" si="1"/>
        <v>0.13714550261998718</v>
      </c>
      <c r="F14" s="32">
        <f t="shared" si="2"/>
        <v>0.13714550261998718</v>
      </c>
      <c r="G14" s="33">
        <v>8</v>
      </c>
      <c r="H14" s="34">
        <f t="shared" si="3"/>
        <v>480.9141426118903</v>
      </c>
      <c r="I14" s="34">
        <f t="shared" si="4"/>
        <v>734.5385978492245</v>
      </c>
      <c r="J14" s="15">
        <v>480</v>
      </c>
      <c r="K14" s="15">
        <v>740</v>
      </c>
      <c r="M14" s="10"/>
      <c r="N14" s="10"/>
      <c r="O14" s="10"/>
      <c r="P14" s="10"/>
    </row>
    <row r="15" spans="1:16" ht="12.75">
      <c r="A15" s="28">
        <v>4</v>
      </c>
      <c r="B15" s="28">
        <v>8000</v>
      </c>
      <c r="C15" s="31">
        <f t="shared" si="0"/>
        <v>632.4555320336758</v>
      </c>
      <c r="D15" s="28">
        <v>1</v>
      </c>
      <c r="E15" s="32">
        <f t="shared" si="1"/>
        <v>0.14546477236774552</v>
      </c>
      <c r="F15" s="32">
        <f t="shared" si="2"/>
        <v>0.14546477236774552</v>
      </c>
      <c r="G15" s="33">
        <v>8</v>
      </c>
      <c r="H15" s="34">
        <f t="shared" si="3"/>
        <v>458.7821791625723</v>
      </c>
      <c r="I15" s="34">
        <f t="shared" si="4"/>
        <v>684.4206559486526</v>
      </c>
      <c r="J15" s="15">
        <v>460</v>
      </c>
      <c r="K15" s="15">
        <v>680</v>
      </c>
      <c r="M15" s="10"/>
      <c r="N15" s="10"/>
      <c r="O15" s="10"/>
      <c r="P15" s="10"/>
    </row>
    <row r="16" spans="1:16" ht="15">
      <c r="A16" s="28">
        <v>5</v>
      </c>
      <c r="B16" s="28">
        <v>7500</v>
      </c>
      <c r="C16" s="31">
        <f t="shared" si="0"/>
        <v>612.3724356957946</v>
      </c>
      <c r="D16" s="28">
        <v>2</v>
      </c>
      <c r="E16" s="32">
        <f t="shared" si="1"/>
        <v>0.15023537089070152</v>
      </c>
      <c r="F16" s="32">
        <f t="shared" si="2"/>
        <v>0.30047074178140304</v>
      </c>
      <c r="G16" s="33">
        <v>8</v>
      </c>
      <c r="H16" s="34">
        <f t="shared" si="3"/>
        <v>447.0900970804097</v>
      </c>
      <c r="I16" s="34">
        <f t="shared" si="4"/>
        <v>658.424335323751</v>
      </c>
      <c r="J16" s="15">
        <v>450</v>
      </c>
      <c r="K16" s="35">
        <v>650</v>
      </c>
      <c r="M16" s="11"/>
      <c r="N16" s="11"/>
      <c r="O16" s="6"/>
      <c r="P16" s="13"/>
    </row>
    <row r="17" spans="1:11" ht="15">
      <c r="A17" s="28">
        <v>6</v>
      </c>
      <c r="B17" s="28">
        <v>7000</v>
      </c>
      <c r="C17" s="31">
        <f t="shared" si="0"/>
        <v>591.6079783099616</v>
      </c>
      <c r="D17" s="28">
        <v>1</v>
      </c>
      <c r="E17" s="32">
        <f t="shared" si="1"/>
        <v>0.15550838287004706</v>
      </c>
      <c r="F17" s="32">
        <f t="shared" si="2"/>
        <v>0.15550838287004706</v>
      </c>
      <c r="G17" s="33">
        <v>8</v>
      </c>
      <c r="H17" s="34">
        <f t="shared" si="3"/>
        <v>434.92038231349034</v>
      </c>
      <c r="I17" s="34">
        <f t="shared" si="4"/>
        <v>631.7248194681306</v>
      </c>
      <c r="J17" s="15">
        <v>440</v>
      </c>
      <c r="K17" s="35">
        <v>630</v>
      </c>
    </row>
    <row r="18" spans="1:18" ht="15">
      <c r="A18" s="28">
        <v>7</v>
      </c>
      <c r="B18" s="28">
        <v>6000</v>
      </c>
      <c r="C18" s="31">
        <f t="shared" si="0"/>
        <v>565.685424949238</v>
      </c>
      <c r="D18" s="28">
        <v>2.5</v>
      </c>
      <c r="E18" s="32">
        <f t="shared" si="1"/>
        <v>0.14294053096251497</v>
      </c>
      <c r="F18" s="32">
        <f t="shared" si="2"/>
        <v>0.3573513274062874</v>
      </c>
      <c r="G18" s="33">
        <v>7.5</v>
      </c>
      <c r="H18" s="34">
        <f t="shared" si="3"/>
        <v>408.91312012310027</v>
      </c>
      <c r="I18" s="34">
        <f t="shared" si="4"/>
        <v>614.3114212730031</v>
      </c>
      <c r="J18" s="15">
        <v>410</v>
      </c>
      <c r="K18" s="35">
        <v>620</v>
      </c>
      <c r="Q18" s="17"/>
      <c r="R18" s="17"/>
    </row>
    <row r="19" spans="1:18" ht="12.75">
      <c r="A19" s="28">
        <v>8</v>
      </c>
      <c r="B19" s="28">
        <v>5000</v>
      </c>
      <c r="C19" s="31">
        <f t="shared" si="0"/>
        <v>516.3977794943222</v>
      </c>
      <c r="D19" s="28">
        <v>3</v>
      </c>
      <c r="E19" s="32">
        <f t="shared" si="1"/>
        <v>0.15658350637987023</v>
      </c>
      <c r="F19" s="32">
        <f t="shared" si="2"/>
        <v>0.4697505191396107</v>
      </c>
      <c r="G19" s="33">
        <v>7.5</v>
      </c>
      <c r="H19" s="34">
        <f t="shared" si="3"/>
        <v>380.1531092023455</v>
      </c>
      <c r="I19" s="34">
        <f t="shared" si="4"/>
        <v>550.6553235157435</v>
      </c>
      <c r="J19" s="15">
        <v>380</v>
      </c>
      <c r="K19" s="15">
        <v>550</v>
      </c>
      <c r="Q19" s="17"/>
      <c r="R19" s="17"/>
    </row>
    <row r="20" spans="1:13" ht="15">
      <c r="A20" s="28">
        <v>9</v>
      </c>
      <c r="B20" s="28">
        <v>3000</v>
      </c>
      <c r="C20" s="31">
        <f t="shared" si="0"/>
        <v>447.21359549995793</v>
      </c>
      <c r="D20" s="28">
        <v>3</v>
      </c>
      <c r="E20" s="32">
        <f t="shared" si="1"/>
        <v>0.11571651783561412</v>
      </c>
      <c r="F20" s="32">
        <f t="shared" si="2"/>
        <v>0.3471495535068424</v>
      </c>
      <c r="G20" s="33">
        <v>6</v>
      </c>
      <c r="H20" s="34">
        <f t="shared" si="3"/>
        <v>309.89819521701975</v>
      </c>
      <c r="I20" s="34">
        <f t="shared" si="4"/>
        <v>506.61798752991734</v>
      </c>
      <c r="J20" s="15">
        <v>310</v>
      </c>
      <c r="K20" s="15">
        <v>500</v>
      </c>
      <c r="L20" s="2"/>
      <c r="M20" s="6"/>
    </row>
    <row r="21" spans="1:13" ht="15">
      <c r="A21" s="28">
        <v>10</v>
      </c>
      <c r="B21" s="28">
        <v>1486</v>
      </c>
      <c r="C21" s="31">
        <f t="shared" si="0"/>
        <v>344.7897910321592</v>
      </c>
      <c r="D21" s="28">
        <v>3</v>
      </c>
      <c r="E21" s="32">
        <f t="shared" si="1"/>
        <v>0.1042301742531815</v>
      </c>
      <c r="F21" s="32">
        <f t="shared" si="2"/>
        <v>0.3126905227595445</v>
      </c>
      <c r="G21" s="33">
        <v>5</v>
      </c>
      <c r="H21" s="34">
        <f t="shared" si="3"/>
        <v>233.9796402441074</v>
      </c>
      <c r="I21" s="34">
        <f t="shared" si="4"/>
        <v>398.8415398136344</v>
      </c>
      <c r="J21" s="15">
        <v>230</v>
      </c>
      <c r="K21" s="15">
        <v>400</v>
      </c>
      <c r="L21" s="2"/>
      <c r="M21" s="6"/>
    </row>
    <row r="22" spans="1:13" ht="15">
      <c r="A22" s="28">
        <v>11</v>
      </c>
      <c r="B22" s="28">
        <v>743</v>
      </c>
      <c r="C22" s="31">
        <f t="shared" si="0"/>
        <v>291.4005588777855</v>
      </c>
      <c r="D22" s="28">
        <v>1.5</v>
      </c>
      <c r="E22" s="32">
        <f t="shared" si="1"/>
        <v>0.0604301346154433</v>
      </c>
      <c r="F22" s="32">
        <f>D22*E22</f>
        <v>0.09064520192316494</v>
      </c>
      <c r="G22" s="36">
        <v>3.5</v>
      </c>
      <c r="H22" s="34">
        <f t="shared" si="3"/>
        <v>177.3234084720683</v>
      </c>
      <c r="I22" s="34">
        <f t="shared" si="4"/>
        <v>375.91040494923783</v>
      </c>
      <c r="J22" s="15">
        <v>180</v>
      </c>
      <c r="K22" s="15">
        <v>380</v>
      </c>
      <c r="L22" s="2"/>
      <c r="M22" s="6"/>
    </row>
    <row r="23" spans="1:11" ht="12.75">
      <c r="A23" s="28">
        <v>12</v>
      </c>
      <c r="B23" s="28"/>
      <c r="C23" s="29"/>
      <c r="D23" s="28"/>
      <c r="E23" s="32"/>
      <c r="F23" s="32"/>
      <c r="G23" s="33"/>
      <c r="H23" s="34">
        <f t="shared" si="3"/>
        <v>0</v>
      </c>
      <c r="I23" s="34"/>
      <c r="J23" s="15"/>
      <c r="K23" s="15"/>
    </row>
    <row r="24" spans="1:11" ht="12.75">
      <c r="A24" s="28">
        <v>13</v>
      </c>
      <c r="B24" s="28"/>
      <c r="C24" s="29"/>
      <c r="D24" s="28"/>
      <c r="E24" s="32"/>
      <c r="F24" s="32"/>
      <c r="G24" s="33"/>
      <c r="H24" s="34">
        <f t="shared" si="3"/>
        <v>0</v>
      </c>
      <c r="I24" s="34"/>
      <c r="J24" s="15"/>
      <c r="K24" s="15"/>
    </row>
    <row r="25" spans="1:11" ht="12.75">
      <c r="A25" s="28">
        <v>14</v>
      </c>
      <c r="B25" s="28"/>
      <c r="C25" s="29"/>
      <c r="D25" s="28"/>
      <c r="E25" s="32"/>
      <c r="F25" s="32"/>
      <c r="G25" s="33"/>
      <c r="H25" s="34">
        <f t="shared" si="3"/>
        <v>0</v>
      </c>
      <c r="I25" s="34"/>
      <c r="J25" s="15"/>
      <c r="K25" s="15"/>
    </row>
    <row r="26" spans="1:11" ht="12.75">
      <c r="A26" s="28">
        <v>15</v>
      </c>
      <c r="B26" s="28"/>
      <c r="C26" s="29"/>
      <c r="D26" s="28"/>
      <c r="E26" s="32"/>
      <c r="F26" s="32"/>
      <c r="G26" s="33"/>
      <c r="H26" s="34">
        <f t="shared" si="3"/>
        <v>0</v>
      </c>
      <c r="I26" s="34"/>
      <c r="J26" s="15"/>
      <c r="K26" s="15"/>
    </row>
    <row r="27" spans="1:11" ht="15">
      <c r="A27" s="37"/>
      <c r="B27" s="37"/>
      <c r="C27" s="37"/>
      <c r="D27" s="37"/>
      <c r="E27" s="38" t="s">
        <v>18</v>
      </c>
      <c r="F27" s="39">
        <f>SUM(F12:F26)</f>
        <v>2.822199133371684</v>
      </c>
      <c r="G27" s="38" t="s">
        <v>6</v>
      </c>
      <c r="H27" s="37"/>
      <c r="I27" s="37"/>
      <c r="J27" s="37"/>
      <c r="K27" s="37"/>
    </row>
    <row r="28" spans="5:8" ht="15">
      <c r="E28" s="18"/>
      <c r="F28" s="19"/>
      <c r="G28" s="6"/>
      <c r="H28" s="17"/>
    </row>
    <row r="29" spans="1:8" ht="18">
      <c r="A29" s="8" t="s">
        <v>17</v>
      </c>
      <c r="B29" s="8" t="s">
        <v>29</v>
      </c>
      <c r="C29" s="8"/>
      <c r="D29" s="8"/>
      <c r="E29" s="8"/>
      <c r="F29" s="19"/>
      <c r="G29" s="6"/>
      <c r="H29" s="17"/>
    </row>
    <row r="30" spans="1:8" ht="26.25">
      <c r="A30" s="3"/>
      <c r="B30" s="3"/>
      <c r="C30" s="40" t="s">
        <v>108</v>
      </c>
      <c r="D30" s="28" t="s">
        <v>124</v>
      </c>
      <c r="E30" s="29" t="s">
        <v>16</v>
      </c>
      <c r="F30" s="19"/>
      <c r="G30" s="6"/>
      <c r="H30" s="17"/>
    </row>
    <row r="31" spans="1:8" ht="15">
      <c r="A31" s="14" t="s">
        <v>15</v>
      </c>
      <c r="B31" s="14" t="s">
        <v>31</v>
      </c>
      <c r="C31" s="48"/>
      <c r="D31" s="48"/>
      <c r="E31" s="29" t="s">
        <v>123</v>
      </c>
      <c r="F31" s="19"/>
      <c r="G31" s="6"/>
      <c r="H31" s="17"/>
    </row>
    <row r="32" spans="1:8" ht="15">
      <c r="A32" s="14" t="s">
        <v>19</v>
      </c>
      <c r="B32" s="4" t="s">
        <v>32</v>
      </c>
      <c r="C32" s="49"/>
      <c r="D32" s="50"/>
      <c r="E32" s="31">
        <f>F27</f>
        <v>2.822199133371684</v>
      </c>
      <c r="F32" s="19"/>
      <c r="G32" s="6"/>
      <c r="H32" s="17"/>
    </row>
    <row r="33" spans="1:8" ht="15">
      <c r="A33" s="14" t="s">
        <v>20</v>
      </c>
      <c r="B33" s="4" t="s">
        <v>33</v>
      </c>
      <c r="C33" s="49"/>
      <c r="D33" s="28">
        <v>1</v>
      </c>
      <c r="E33" s="31">
        <f>D33*8</f>
        <v>8</v>
      </c>
      <c r="F33" s="19"/>
      <c r="G33" s="6"/>
      <c r="H33" s="17"/>
    </row>
    <row r="34" spans="1:8" ht="15">
      <c r="A34" s="14" t="s">
        <v>21</v>
      </c>
      <c r="B34" s="4" t="s">
        <v>34</v>
      </c>
      <c r="C34" s="49"/>
      <c r="D34" s="28">
        <v>1</v>
      </c>
      <c r="E34" s="31">
        <f>D34*6</f>
        <v>6</v>
      </c>
      <c r="F34" s="19"/>
      <c r="G34" s="6"/>
      <c r="H34" s="17"/>
    </row>
    <row r="35" spans="1:8" ht="15">
      <c r="A35" s="14" t="s">
        <v>22</v>
      </c>
      <c r="B35" s="4" t="s">
        <v>120</v>
      </c>
      <c r="C35" s="49"/>
      <c r="D35" s="28">
        <v>0</v>
      </c>
      <c r="E35" s="31">
        <f>D35*6</f>
        <v>0</v>
      </c>
      <c r="F35" s="19"/>
      <c r="G35" s="6"/>
      <c r="H35" s="17"/>
    </row>
    <row r="36" spans="1:8" ht="15">
      <c r="A36" s="14" t="s">
        <v>23</v>
      </c>
      <c r="B36" s="4" t="s">
        <v>35</v>
      </c>
      <c r="C36" s="49"/>
      <c r="D36" s="28">
        <v>0</v>
      </c>
      <c r="E36" s="31">
        <f>D36*8</f>
        <v>0</v>
      </c>
      <c r="F36" s="19"/>
      <c r="G36" s="6"/>
      <c r="H36" s="17"/>
    </row>
    <row r="37" spans="1:8" ht="15">
      <c r="A37" s="14" t="s">
        <v>24</v>
      </c>
      <c r="B37" s="4" t="s">
        <v>36</v>
      </c>
      <c r="C37" s="49"/>
      <c r="D37" s="28">
        <v>1</v>
      </c>
      <c r="E37" s="31">
        <f>D37*4</f>
        <v>4</v>
      </c>
      <c r="F37" s="19"/>
      <c r="G37" s="6"/>
      <c r="H37" s="17"/>
    </row>
    <row r="38" spans="1:8" ht="15">
      <c r="A38" s="14" t="s">
        <v>25</v>
      </c>
      <c r="B38" s="4" t="s">
        <v>122</v>
      </c>
      <c r="C38" s="49"/>
      <c r="D38" s="28">
        <v>1</v>
      </c>
      <c r="E38" s="31">
        <f>D38*3</f>
        <v>3</v>
      </c>
      <c r="F38" s="19"/>
      <c r="G38" s="6"/>
      <c r="H38" s="17"/>
    </row>
    <row r="39" spans="1:8" ht="15">
      <c r="A39" s="14" t="s">
        <v>26</v>
      </c>
      <c r="B39" s="4" t="s">
        <v>121</v>
      </c>
      <c r="C39" s="28">
        <v>35000</v>
      </c>
      <c r="D39" s="51"/>
      <c r="E39" s="31">
        <f>C39*0.0006</f>
        <v>20.999999999999996</v>
      </c>
      <c r="F39" s="19"/>
      <c r="G39" s="6"/>
      <c r="H39" s="17"/>
    </row>
    <row r="40" spans="1:8" ht="15">
      <c r="A40" s="1"/>
      <c r="B40" s="1"/>
      <c r="C40" s="24"/>
      <c r="D40" s="38" t="s">
        <v>16</v>
      </c>
      <c r="E40" s="27">
        <f>SUM(E32:E39)</f>
        <v>44.82219913337168</v>
      </c>
      <c r="F40" s="19"/>
      <c r="G40" s="6"/>
      <c r="H40" s="17"/>
    </row>
    <row r="41" spans="1:8" ht="15">
      <c r="A41" s="23">
        <v>5</v>
      </c>
      <c r="B41" s="9" t="s">
        <v>28</v>
      </c>
      <c r="C41" s="9"/>
      <c r="E41" s="18"/>
      <c r="F41" s="19"/>
      <c r="G41" s="6"/>
      <c r="H41" s="17"/>
    </row>
    <row r="42" spans="1:8" ht="26.25">
      <c r="A42" s="24" t="s">
        <v>100</v>
      </c>
      <c r="B42" s="40" t="s">
        <v>116</v>
      </c>
      <c r="C42" s="28">
        <v>35000</v>
      </c>
      <c r="E42" s="18"/>
      <c r="F42" s="19"/>
      <c r="G42" s="6"/>
      <c r="H42" s="17"/>
    </row>
    <row r="43" spans="1:8" ht="26.25">
      <c r="A43" s="24" t="s">
        <v>101</v>
      </c>
      <c r="B43" s="40" t="s">
        <v>117</v>
      </c>
      <c r="C43" s="28">
        <v>50</v>
      </c>
      <c r="E43" s="18"/>
      <c r="F43" s="19"/>
      <c r="G43" s="6"/>
      <c r="H43" s="17"/>
    </row>
    <row r="44" spans="1:8" ht="15">
      <c r="A44" s="25" t="s">
        <v>102</v>
      </c>
      <c r="B44" s="29" t="s">
        <v>86</v>
      </c>
      <c r="C44" s="25">
        <f>0.0043*C42*C43</f>
        <v>7525</v>
      </c>
      <c r="E44" s="18"/>
      <c r="F44" s="19"/>
      <c r="G44" s="6"/>
      <c r="H44" s="17"/>
    </row>
    <row r="45" spans="10:11" ht="12.75">
      <c r="J45" s="10"/>
      <c r="K45" s="10"/>
    </row>
    <row r="48" spans="1:8" ht="18">
      <c r="A48" s="20" t="s">
        <v>17</v>
      </c>
      <c r="B48" s="138" t="s">
        <v>92</v>
      </c>
      <c r="C48" s="139"/>
      <c r="D48" s="139"/>
      <c r="E48" s="139"/>
      <c r="F48" s="139"/>
      <c r="G48" s="139"/>
      <c r="H48" s="69"/>
    </row>
    <row r="49" spans="1:8" ht="12.75">
      <c r="A49" s="118"/>
      <c r="B49" s="127" t="s">
        <v>134</v>
      </c>
      <c r="C49" s="128"/>
      <c r="D49" s="129"/>
      <c r="E49" s="46" t="s">
        <v>125</v>
      </c>
      <c r="F49" s="45" t="s">
        <v>13</v>
      </c>
      <c r="G49" s="30" t="s">
        <v>11</v>
      </c>
      <c r="H49" s="136" t="s">
        <v>133</v>
      </c>
    </row>
    <row r="50" spans="1:8" ht="33.75" customHeight="1">
      <c r="A50" s="100"/>
      <c r="B50" s="130"/>
      <c r="C50" s="131"/>
      <c r="D50" s="132"/>
      <c r="E50" s="24" t="s">
        <v>14</v>
      </c>
      <c r="F50" s="47" t="s">
        <v>8</v>
      </c>
      <c r="G50" s="25" t="s">
        <v>10</v>
      </c>
      <c r="H50" s="137"/>
    </row>
    <row r="51" spans="1:8" ht="38.25">
      <c r="A51" s="1">
        <v>1</v>
      </c>
      <c r="B51" s="107" t="s">
        <v>93</v>
      </c>
      <c r="C51" s="108"/>
      <c r="D51" s="109"/>
      <c r="E51" s="28"/>
      <c r="F51" s="52">
        <v>60</v>
      </c>
      <c r="G51" s="25">
        <f aca="true" t="shared" si="5" ref="G51:G115">E51*F51</f>
        <v>0</v>
      </c>
      <c r="H51" s="64" t="s">
        <v>137</v>
      </c>
    </row>
    <row r="52" spans="1:8" ht="12.75">
      <c r="A52" s="1">
        <v>2</v>
      </c>
      <c r="B52" s="107" t="s">
        <v>94</v>
      </c>
      <c r="C52" s="108"/>
      <c r="D52" s="109"/>
      <c r="E52" s="28"/>
      <c r="F52" s="52">
        <v>120</v>
      </c>
      <c r="G52" s="25">
        <f t="shared" si="5"/>
        <v>0</v>
      </c>
      <c r="H52" s="47" t="s">
        <v>135</v>
      </c>
    </row>
    <row r="53" spans="1:8" ht="12.75">
      <c r="A53" s="1">
        <v>3</v>
      </c>
      <c r="B53" s="107" t="s">
        <v>95</v>
      </c>
      <c r="C53" s="108"/>
      <c r="D53" s="109"/>
      <c r="E53" s="28"/>
      <c r="F53" s="52">
        <v>20</v>
      </c>
      <c r="G53" s="25">
        <f t="shared" si="5"/>
        <v>0</v>
      </c>
      <c r="H53" s="47"/>
    </row>
    <row r="54" spans="1:8" ht="12.75">
      <c r="A54" s="1">
        <v>4</v>
      </c>
      <c r="B54" s="107" t="s">
        <v>96</v>
      </c>
      <c r="C54" s="108"/>
      <c r="D54" s="109"/>
      <c r="E54" s="28"/>
      <c r="F54" s="52">
        <v>80</v>
      </c>
      <c r="G54" s="25">
        <f t="shared" si="5"/>
        <v>0</v>
      </c>
      <c r="H54" s="47" t="s">
        <v>135</v>
      </c>
    </row>
    <row r="55" spans="1:8" ht="12.75">
      <c r="A55" s="1">
        <v>5</v>
      </c>
      <c r="B55" s="107" t="s">
        <v>97</v>
      </c>
      <c r="C55" s="108"/>
      <c r="D55" s="109"/>
      <c r="E55" s="28"/>
      <c r="F55" s="52">
        <v>80</v>
      </c>
      <c r="G55" s="25">
        <f t="shared" si="5"/>
        <v>0</v>
      </c>
      <c r="H55" s="47" t="s">
        <v>135</v>
      </c>
    </row>
    <row r="56" spans="1:8" ht="12.75">
      <c r="A56" s="1">
        <v>6</v>
      </c>
      <c r="B56" s="107" t="s">
        <v>41</v>
      </c>
      <c r="C56" s="108"/>
      <c r="D56" s="109"/>
      <c r="E56" s="28"/>
      <c r="F56" s="52">
        <v>25</v>
      </c>
      <c r="G56" s="25">
        <f t="shared" si="5"/>
        <v>0</v>
      </c>
      <c r="H56" s="47" t="s">
        <v>135</v>
      </c>
    </row>
    <row r="57" spans="1:8" ht="12.75">
      <c r="A57" s="1">
        <v>7</v>
      </c>
      <c r="B57" s="107" t="s">
        <v>141</v>
      </c>
      <c r="C57" s="116"/>
      <c r="D57" s="117"/>
      <c r="E57" s="28"/>
      <c r="F57" s="52">
        <v>60</v>
      </c>
      <c r="G57" s="25">
        <f t="shared" si="5"/>
        <v>0</v>
      </c>
      <c r="H57" s="47" t="s">
        <v>135</v>
      </c>
    </row>
    <row r="58" spans="1:8" ht="12.75">
      <c r="A58" s="1">
        <v>8</v>
      </c>
      <c r="B58" s="107" t="s">
        <v>142</v>
      </c>
      <c r="C58" s="116"/>
      <c r="D58" s="117"/>
      <c r="E58" s="28"/>
      <c r="F58" s="52">
        <v>30</v>
      </c>
      <c r="G58" s="25">
        <f t="shared" si="5"/>
        <v>0</v>
      </c>
      <c r="H58" s="47"/>
    </row>
    <row r="59" spans="1:8" ht="12.75">
      <c r="A59" s="1">
        <v>9</v>
      </c>
      <c r="B59" s="107" t="s">
        <v>37</v>
      </c>
      <c r="C59" s="108"/>
      <c r="D59" s="109"/>
      <c r="E59" s="28"/>
      <c r="F59" s="52">
        <v>24</v>
      </c>
      <c r="G59" s="25">
        <f t="shared" si="5"/>
        <v>0</v>
      </c>
      <c r="H59" s="47"/>
    </row>
    <row r="60" spans="1:8" ht="38.25">
      <c r="A60" s="1">
        <v>10</v>
      </c>
      <c r="B60" s="107" t="s">
        <v>38</v>
      </c>
      <c r="C60" s="108"/>
      <c r="D60" s="109"/>
      <c r="E60" s="28"/>
      <c r="F60" s="52">
        <v>24</v>
      </c>
      <c r="G60" s="25">
        <f t="shared" si="5"/>
        <v>0</v>
      </c>
      <c r="H60" s="64" t="s">
        <v>137</v>
      </c>
    </row>
    <row r="61" spans="1:8" ht="12.75">
      <c r="A61" s="1">
        <v>11</v>
      </c>
      <c r="B61" s="107" t="s">
        <v>143</v>
      </c>
      <c r="C61" s="116"/>
      <c r="D61" s="117"/>
      <c r="E61" s="28"/>
      <c r="F61" s="52">
        <v>30</v>
      </c>
      <c r="G61" s="25">
        <f t="shared" si="5"/>
        <v>0</v>
      </c>
      <c r="H61" s="47" t="s">
        <v>135</v>
      </c>
    </row>
    <row r="62" spans="1:8" ht="38.25">
      <c r="A62" s="1">
        <v>12</v>
      </c>
      <c r="B62" s="107" t="s">
        <v>39</v>
      </c>
      <c r="C62" s="108"/>
      <c r="D62" s="109"/>
      <c r="E62" s="28"/>
      <c r="F62" s="52">
        <v>24</v>
      </c>
      <c r="G62" s="25">
        <f t="shared" si="5"/>
        <v>0</v>
      </c>
      <c r="H62" s="64" t="s">
        <v>137</v>
      </c>
    </row>
    <row r="63" spans="1:8" ht="12.75">
      <c r="A63" s="1">
        <v>13</v>
      </c>
      <c r="B63" s="107" t="s">
        <v>40</v>
      </c>
      <c r="C63" s="108"/>
      <c r="D63" s="109"/>
      <c r="E63" s="28"/>
      <c r="F63" s="52">
        <v>30</v>
      </c>
      <c r="G63" s="25">
        <f t="shared" si="5"/>
        <v>0</v>
      </c>
      <c r="H63" s="47"/>
    </row>
    <row r="64" spans="1:8" ht="12.75">
      <c r="A64" s="1">
        <v>14</v>
      </c>
      <c r="B64" s="107" t="s">
        <v>41</v>
      </c>
      <c r="C64" s="108"/>
      <c r="D64" s="109"/>
      <c r="E64" s="28"/>
      <c r="F64" s="52">
        <v>18</v>
      </c>
      <c r="G64" s="25">
        <f t="shared" si="5"/>
        <v>0</v>
      </c>
      <c r="H64" s="47" t="s">
        <v>135</v>
      </c>
    </row>
    <row r="65" spans="1:8" ht="12.75">
      <c r="A65" s="1">
        <v>15</v>
      </c>
      <c r="B65" s="107" t="s">
        <v>42</v>
      </c>
      <c r="C65" s="108"/>
      <c r="D65" s="109"/>
      <c r="E65" s="28"/>
      <c r="F65" s="52">
        <v>18</v>
      </c>
      <c r="G65" s="25">
        <f t="shared" si="5"/>
        <v>0</v>
      </c>
      <c r="H65" s="47"/>
    </row>
    <row r="66" spans="1:8" ht="12.75">
      <c r="A66" s="1">
        <v>16</v>
      </c>
      <c r="B66" s="107" t="s">
        <v>43</v>
      </c>
      <c r="C66" s="108"/>
      <c r="D66" s="109"/>
      <c r="E66" s="28"/>
      <c r="F66" s="52">
        <v>20</v>
      </c>
      <c r="G66" s="25">
        <f t="shared" si="5"/>
        <v>0</v>
      </c>
      <c r="H66" s="47" t="s">
        <v>135</v>
      </c>
    </row>
    <row r="67" spans="1:8" ht="38.25">
      <c r="A67" s="1">
        <v>17</v>
      </c>
      <c r="B67" s="107" t="s">
        <v>104</v>
      </c>
      <c r="C67" s="108"/>
      <c r="D67" s="109"/>
      <c r="E67" s="28"/>
      <c r="F67" s="52">
        <v>45</v>
      </c>
      <c r="G67" s="25">
        <f t="shared" si="5"/>
        <v>0</v>
      </c>
      <c r="H67" s="64" t="s">
        <v>137</v>
      </c>
    </row>
    <row r="68" spans="1:8" ht="12.75">
      <c r="A68" s="1">
        <v>18</v>
      </c>
      <c r="B68" s="107" t="s">
        <v>105</v>
      </c>
      <c r="C68" s="108"/>
      <c r="D68" s="109"/>
      <c r="E68" s="28"/>
      <c r="F68" s="52">
        <v>10</v>
      </c>
      <c r="G68" s="25">
        <f t="shared" si="5"/>
        <v>0</v>
      </c>
      <c r="H68" s="47"/>
    </row>
    <row r="69" spans="1:8" ht="51">
      <c r="A69" s="1">
        <v>19</v>
      </c>
      <c r="B69" s="107" t="s">
        <v>106</v>
      </c>
      <c r="C69" s="108"/>
      <c r="D69" s="109"/>
      <c r="E69" s="28"/>
      <c r="F69" s="52">
        <v>30</v>
      </c>
      <c r="G69" s="25">
        <f t="shared" si="5"/>
        <v>0</v>
      </c>
      <c r="H69" s="64" t="s">
        <v>136</v>
      </c>
    </row>
    <row r="70" spans="1:8" ht="12.75">
      <c r="A70" s="1">
        <v>20</v>
      </c>
      <c r="B70" s="107" t="s">
        <v>96</v>
      </c>
      <c r="C70" s="108"/>
      <c r="D70" s="109"/>
      <c r="E70" s="28"/>
      <c r="F70" s="52">
        <v>80</v>
      </c>
      <c r="G70" s="25">
        <f t="shared" si="5"/>
        <v>0</v>
      </c>
      <c r="H70" s="47"/>
    </row>
    <row r="71" spans="1:8" ht="12.75">
      <c r="A71" s="1">
        <v>21</v>
      </c>
      <c r="B71" s="107" t="s">
        <v>44</v>
      </c>
      <c r="C71" s="108"/>
      <c r="D71" s="109"/>
      <c r="E71" s="28"/>
      <c r="F71" s="52">
        <v>18</v>
      </c>
      <c r="G71" s="25">
        <f t="shared" si="5"/>
        <v>0</v>
      </c>
      <c r="H71" s="47"/>
    </row>
    <row r="72" spans="1:8" ht="12.75">
      <c r="A72" s="1">
        <v>22</v>
      </c>
      <c r="B72" s="107" t="s">
        <v>45</v>
      </c>
      <c r="C72" s="108"/>
      <c r="D72" s="109"/>
      <c r="E72" s="28"/>
      <c r="F72" s="52">
        <v>15</v>
      </c>
      <c r="G72" s="25">
        <f t="shared" si="5"/>
        <v>0</v>
      </c>
      <c r="H72" s="47"/>
    </row>
    <row r="73" spans="1:8" ht="12.75">
      <c r="A73" s="1">
        <v>23</v>
      </c>
      <c r="B73" s="4" t="s">
        <v>46</v>
      </c>
      <c r="C73" s="4"/>
      <c r="D73" s="4"/>
      <c r="E73" s="28"/>
      <c r="F73" s="52">
        <v>30</v>
      </c>
      <c r="G73" s="25">
        <f t="shared" si="5"/>
        <v>0</v>
      </c>
      <c r="H73" s="47"/>
    </row>
    <row r="74" spans="1:8" ht="12.75">
      <c r="A74" s="1">
        <v>24</v>
      </c>
      <c r="B74" s="107" t="s">
        <v>47</v>
      </c>
      <c r="C74" s="108"/>
      <c r="D74" s="109"/>
      <c r="E74" s="28"/>
      <c r="F74" s="52">
        <v>25</v>
      </c>
      <c r="G74" s="25">
        <f t="shared" si="5"/>
        <v>0</v>
      </c>
      <c r="H74" s="47"/>
    </row>
    <row r="75" spans="1:8" ht="12.75">
      <c r="A75" s="1">
        <v>25</v>
      </c>
      <c r="B75" s="107" t="s">
        <v>48</v>
      </c>
      <c r="C75" s="108"/>
      <c r="D75" s="109"/>
      <c r="E75" s="28"/>
      <c r="F75" s="52">
        <v>50</v>
      </c>
      <c r="G75" s="25">
        <f t="shared" si="5"/>
        <v>0</v>
      </c>
      <c r="H75" s="47"/>
    </row>
    <row r="76" spans="1:8" ht="12.75">
      <c r="A76" s="1">
        <v>26</v>
      </c>
      <c r="B76" s="107" t="s">
        <v>49</v>
      </c>
      <c r="C76" s="108"/>
      <c r="D76" s="109"/>
      <c r="E76" s="28"/>
      <c r="F76" s="52">
        <v>30</v>
      </c>
      <c r="G76" s="25">
        <f t="shared" si="5"/>
        <v>0</v>
      </c>
      <c r="H76" s="47"/>
    </row>
    <row r="77" spans="1:8" ht="12.75">
      <c r="A77" s="1">
        <v>27</v>
      </c>
      <c r="B77" s="107" t="s">
        <v>50</v>
      </c>
      <c r="C77" s="108"/>
      <c r="D77" s="109"/>
      <c r="E77" s="28"/>
      <c r="F77" s="52">
        <v>20</v>
      </c>
      <c r="G77" s="25">
        <f t="shared" si="5"/>
        <v>0</v>
      </c>
      <c r="H77" s="47"/>
    </row>
    <row r="78" spans="1:8" ht="12.75">
      <c r="A78" s="1">
        <v>28</v>
      </c>
      <c r="B78" s="107" t="s">
        <v>51</v>
      </c>
      <c r="C78" s="108"/>
      <c r="D78" s="109"/>
      <c r="E78" s="28"/>
      <c r="F78" s="52">
        <v>20</v>
      </c>
      <c r="G78" s="25">
        <f t="shared" si="5"/>
        <v>0</v>
      </c>
      <c r="H78" s="47"/>
    </row>
    <row r="79" spans="1:8" ht="12.75">
      <c r="A79" s="1">
        <v>29</v>
      </c>
      <c r="B79" s="107" t="s">
        <v>52</v>
      </c>
      <c r="C79" s="108"/>
      <c r="D79" s="109"/>
      <c r="E79" s="28"/>
      <c r="F79" s="52">
        <v>25</v>
      </c>
      <c r="G79" s="25">
        <f t="shared" si="5"/>
        <v>0</v>
      </c>
      <c r="H79" s="47"/>
    </row>
    <row r="80" spans="1:8" ht="12.75">
      <c r="A80" s="1">
        <v>30</v>
      </c>
      <c r="B80" s="107" t="s">
        <v>53</v>
      </c>
      <c r="C80" s="108"/>
      <c r="D80" s="109"/>
      <c r="E80" s="28"/>
      <c r="F80" s="52">
        <v>25</v>
      </c>
      <c r="G80" s="25">
        <f t="shared" si="5"/>
        <v>0</v>
      </c>
      <c r="H80" s="47"/>
    </row>
    <row r="81" spans="1:8" ht="12.75">
      <c r="A81" s="1">
        <v>31</v>
      </c>
      <c r="B81" s="107" t="s">
        <v>54</v>
      </c>
      <c r="C81" s="108"/>
      <c r="D81" s="109"/>
      <c r="E81" s="28"/>
      <c r="F81" s="52">
        <v>30</v>
      </c>
      <c r="G81" s="25">
        <f t="shared" si="5"/>
        <v>0</v>
      </c>
      <c r="H81" s="47"/>
    </row>
    <row r="82" spans="1:8" ht="12.75">
      <c r="A82" s="1">
        <v>32</v>
      </c>
      <c r="B82" s="107" t="s">
        <v>55</v>
      </c>
      <c r="C82" s="108"/>
      <c r="D82" s="109"/>
      <c r="E82" s="28"/>
      <c r="F82" s="52">
        <v>10</v>
      </c>
      <c r="G82" s="25">
        <f t="shared" si="5"/>
        <v>0</v>
      </c>
      <c r="H82" s="47"/>
    </row>
    <row r="83" spans="1:8" ht="12.75">
      <c r="A83" s="1">
        <v>33</v>
      </c>
      <c r="B83" s="107" t="s">
        <v>56</v>
      </c>
      <c r="C83" s="108"/>
      <c r="D83" s="109"/>
      <c r="E83" s="28"/>
      <c r="F83" s="52">
        <v>10</v>
      </c>
      <c r="G83" s="25">
        <f t="shared" si="5"/>
        <v>0</v>
      </c>
      <c r="H83" s="47"/>
    </row>
    <row r="84" spans="1:8" ht="12.75">
      <c r="A84" s="1">
        <v>34</v>
      </c>
      <c r="B84" s="107" t="s">
        <v>57</v>
      </c>
      <c r="C84" s="108"/>
      <c r="D84" s="109"/>
      <c r="E84" s="28"/>
      <c r="F84" s="52">
        <v>15</v>
      </c>
      <c r="G84" s="25">
        <f t="shared" si="5"/>
        <v>0</v>
      </c>
      <c r="H84" s="47"/>
    </row>
    <row r="85" spans="1:8" ht="12.75">
      <c r="A85" s="1">
        <v>35</v>
      </c>
      <c r="B85" s="107" t="s">
        <v>58</v>
      </c>
      <c r="C85" s="108"/>
      <c r="D85" s="109"/>
      <c r="E85" s="28"/>
      <c r="F85" s="52">
        <v>15</v>
      </c>
      <c r="G85" s="25">
        <f t="shared" si="5"/>
        <v>0</v>
      </c>
      <c r="H85" s="47"/>
    </row>
    <row r="86" spans="1:8" ht="12.75">
      <c r="A86" s="1">
        <v>36</v>
      </c>
      <c r="B86" s="107" t="s">
        <v>59</v>
      </c>
      <c r="C86" s="108"/>
      <c r="D86" s="109"/>
      <c r="E86" s="28"/>
      <c r="F86" s="52">
        <v>40</v>
      </c>
      <c r="G86" s="25">
        <f t="shared" si="5"/>
        <v>0</v>
      </c>
      <c r="H86" s="47" t="s">
        <v>135</v>
      </c>
    </row>
    <row r="87" spans="1:8" ht="38.25">
      <c r="A87" s="1">
        <v>37</v>
      </c>
      <c r="B87" s="107" t="s">
        <v>60</v>
      </c>
      <c r="C87" s="108"/>
      <c r="D87" s="109"/>
      <c r="E87" s="28"/>
      <c r="F87" s="52">
        <v>15</v>
      </c>
      <c r="G87" s="25">
        <f t="shared" si="5"/>
        <v>0</v>
      </c>
      <c r="H87" s="64" t="s">
        <v>137</v>
      </c>
    </row>
    <row r="88" spans="1:8" ht="38.25">
      <c r="A88" s="1">
        <v>38</v>
      </c>
      <c r="B88" s="107" t="s">
        <v>61</v>
      </c>
      <c r="C88" s="108"/>
      <c r="D88" s="109"/>
      <c r="E88" s="28"/>
      <c r="F88" s="52">
        <v>30</v>
      </c>
      <c r="G88" s="25">
        <f t="shared" si="5"/>
        <v>0</v>
      </c>
      <c r="H88" s="64" t="s">
        <v>137</v>
      </c>
    </row>
    <row r="89" spans="1:8" ht="12.75">
      <c r="A89" s="1">
        <v>39</v>
      </c>
      <c r="B89" s="107" t="s">
        <v>62</v>
      </c>
      <c r="C89" s="108"/>
      <c r="D89" s="109"/>
      <c r="E89" s="28"/>
      <c r="F89" s="52">
        <v>40</v>
      </c>
      <c r="G89" s="25">
        <f t="shared" si="5"/>
        <v>0</v>
      </c>
      <c r="H89" s="47"/>
    </row>
    <row r="90" spans="1:8" ht="12.75">
      <c r="A90" s="1">
        <v>40</v>
      </c>
      <c r="B90" s="107" t="s">
        <v>63</v>
      </c>
      <c r="C90" s="108"/>
      <c r="D90" s="109"/>
      <c r="E90" s="28"/>
      <c r="F90" s="52">
        <v>30</v>
      </c>
      <c r="G90" s="25">
        <f t="shared" si="5"/>
        <v>0</v>
      </c>
      <c r="H90" s="47"/>
    </row>
    <row r="91" spans="1:8" ht="12.75">
      <c r="A91" s="1">
        <v>41</v>
      </c>
      <c r="B91" s="107" t="s">
        <v>64</v>
      </c>
      <c r="C91" s="108"/>
      <c r="D91" s="109"/>
      <c r="E91" s="28"/>
      <c r="F91" s="52">
        <v>25</v>
      </c>
      <c r="G91" s="25">
        <f t="shared" si="5"/>
        <v>0</v>
      </c>
      <c r="H91" s="47"/>
    </row>
    <row r="92" spans="1:8" ht="12.75">
      <c r="A92" s="1">
        <v>42</v>
      </c>
      <c r="B92" s="107" t="s">
        <v>65</v>
      </c>
      <c r="C92" s="108"/>
      <c r="D92" s="109"/>
      <c r="E92" s="28"/>
      <c r="F92" s="52">
        <v>60</v>
      </c>
      <c r="G92" s="25">
        <f t="shared" si="5"/>
        <v>0</v>
      </c>
      <c r="H92" s="47"/>
    </row>
    <row r="93" spans="1:8" ht="12.75">
      <c r="A93" s="1">
        <v>43</v>
      </c>
      <c r="B93" s="107" t="s">
        <v>66</v>
      </c>
      <c r="C93" s="108"/>
      <c r="D93" s="109"/>
      <c r="E93" s="28"/>
      <c r="F93" s="52">
        <v>120</v>
      </c>
      <c r="G93" s="25">
        <f t="shared" si="5"/>
        <v>0</v>
      </c>
      <c r="H93" s="47"/>
    </row>
    <row r="94" spans="1:8" ht="12.75">
      <c r="A94" s="1">
        <v>44</v>
      </c>
      <c r="B94" s="107" t="s">
        <v>67</v>
      </c>
      <c r="C94" s="108"/>
      <c r="D94" s="109"/>
      <c r="E94" s="28"/>
      <c r="F94" s="52">
        <v>700</v>
      </c>
      <c r="G94" s="25">
        <f t="shared" si="5"/>
        <v>0</v>
      </c>
      <c r="H94" s="47"/>
    </row>
    <row r="95" spans="1:8" ht="12.75">
      <c r="A95" s="1">
        <v>45</v>
      </c>
      <c r="B95" s="107" t="s">
        <v>68</v>
      </c>
      <c r="C95" s="108"/>
      <c r="D95" s="109"/>
      <c r="E95" s="28"/>
      <c r="F95" s="52">
        <v>120</v>
      </c>
      <c r="G95" s="25">
        <f t="shared" si="5"/>
        <v>0</v>
      </c>
      <c r="H95" s="47"/>
    </row>
    <row r="96" spans="1:8" ht="12.75">
      <c r="A96" s="1">
        <v>46</v>
      </c>
      <c r="B96" s="107" t="s">
        <v>69</v>
      </c>
      <c r="C96" s="108"/>
      <c r="D96" s="109"/>
      <c r="E96" s="28"/>
      <c r="F96" s="52">
        <v>30</v>
      </c>
      <c r="G96" s="25">
        <f t="shared" si="5"/>
        <v>0</v>
      </c>
      <c r="H96" s="47"/>
    </row>
    <row r="97" spans="1:8" ht="12.75">
      <c r="A97" s="1">
        <v>47</v>
      </c>
      <c r="B97" s="107" t="s">
        <v>70</v>
      </c>
      <c r="C97" s="108"/>
      <c r="D97" s="109"/>
      <c r="E97" s="28"/>
      <c r="F97" s="52">
        <v>45</v>
      </c>
      <c r="G97" s="25">
        <f t="shared" si="5"/>
        <v>0</v>
      </c>
      <c r="H97" s="47"/>
    </row>
    <row r="98" spans="1:8" ht="12.75">
      <c r="A98" s="1">
        <v>48</v>
      </c>
      <c r="B98" s="107" t="s">
        <v>71</v>
      </c>
      <c r="C98" s="108"/>
      <c r="D98" s="109"/>
      <c r="E98" s="28"/>
      <c r="F98" s="52">
        <v>25</v>
      </c>
      <c r="G98" s="25">
        <f t="shared" si="5"/>
        <v>0</v>
      </c>
      <c r="H98" s="47"/>
    </row>
    <row r="99" spans="1:8" ht="12.75">
      <c r="A99" s="1">
        <v>49</v>
      </c>
      <c r="B99" s="107" t="s">
        <v>72</v>
      </c>
      <c r="C99" s="108"/>
      <c r="D99" s="109"/>
      <c r="E99" s="28"/>
      <c r="F99" s="52">
        <v>30</v>
      </c>
      <c r="G99" s="25">
        <f t="shared" si="5"/>
        <v>0</v>
      </c>
      <c r="H99" s="47"/>
    </row>
    <row r="100" spans="1:8" ht="12.75">
      <c r="A100" s="1">
        <v>50</v>
      </c>
      <c r="B100" s="107" t="s">
        <v>73</v>
      </c>
      <c r="C100" s="108"/>
      <c r="D100" s="109"/>
      <c r="E100" s="28"/>
      <c r="F100" s="52">
        <v>45</v>
      </c>
      <c r="G100" s="25">
        <f t="shared" si="5"/>
        <v>0</v>
      </c>
      <c r="H100" s="47"/>
    </row>
    <row r="101" spans="1:8" ht="12.75">
      <c r="A101" s="1">
        <v>51</v>
      </c>
      <c r="B101" s="107" t="s">
        <v>74</v>
      </c>
      <c r="C101" s="108"/>
      <c r="D101" s="109"/>
      <c r="E101" s="28"/>
      <c r="F101" s="52">
        <v>60</v>
      </c>
      <c r="G101" s="25">
        <f t="shared" si="5"/>
        <v>0</v>
      </c>
      <c r="H101" s="47" t="s">
        <v>135</v>
      </c>
    </row>
    <row r="102" spans="1:8" ht="12.75">
      <c r="A102" s="1">
        <v>52</v>
      </c>
      <c r="B102" s="107" t="s">
        <v>75</v>
      </c>
      <c r="C102" s="108"/>
      <c r="D102" s="109"/>
      <c r="E102" s="28"/>
      <c r="F102" s="52">
        <v>45</v>
      </c>
      <c r="G102" s="25">
        <f t="shared" si="5"/>
        <v>0</v>
      </c>
      <c r="H102" s="47" t="s">
        <v>135</v>
      </c>
    </row>
    <row r="103" spans="1:8" ht="12.75">
      <c r="A103" s="1">
        <v>53</v>
      </c>
      <c r="B103" s="107" t="s">
        <v>76</v>
      </c>
      <c r="C103" s="108"/>
      <c r="D103" s="109"/>
      <c r="E103" s="28"/>
      <c r="F103" s="52">
        <v>45</v>
      </c>
      <c r="G103" s="25">
        <f t="shared" si="5"/>
        <v>0</v>
      </c>
      <c r="H103" s="47" t="s">
        <v>135</v>
      </c>
    </row>
    <row r="104" spans="1:8" ht="12.75">
      <c r="A104" s="1">
        <v>54</v>
      </c>
      <c r="B104" s="107" t="s">
        <v>77</v>
      </c>
      <c r="C104" s="108"/>
      <c r="D104" s="109"/>
      <c r="E104" s="28"/>
      <c r="F104" s="52">
        <v>60</v>
      </c>
      <c r="G104" s="25">
        <f t="shared" si="5"/>
        <v>0</v>
      </c>
      <c r="H104" s="47" t="s">
        <v>135</v>
      </c>
    </row>
    <row r="105" spans="1:8" ht="12.75">
      <c r="A105" s="1">
        <v>55</v>
      </c>
      <c r="B105" s="107" t="s">
        <v>78</v>
      </c>
      <c r="C105" s="108"/>
      <c r="D105" s="109"/>
      <c r="E105" s="28"/>
      <c r="F105" s="52">
        <v>60</v>
      </c>
      <c r="G105" s="25">
        <f t="shared" si="5"/>
        <v>0</v>
      </c>
      <c r="H105" s="47"/>
    </row>
    <row r="106" spans="1:8" ht="12.75">
      <c r="A106" s="1">
        <v>56</v>
      </c>
      <c r="B106" s="107" t="s">
        <v>79</v>
      </c>
      <c r="C106" s="116"/>
      <c r="D106" s="117"/>
      <c r="E106" s="28"/>
      <c r="F106" s="52">
        <v>35</v>
      </c>
      <c r="G106" s="25">
        <f t="shared" si="5"/>
        <v>0</v>
      </c>
      <c r="H106" s="47"/>
    </row>
    <row r="107" spans="1:8" ht="12.75">
      <c r="A107" s="1">
        <v>57</v>
      </c>
      <c r="B107" s="107" t="s">
        <v>80</v>
      </c>
      <c r="C107" s="108"/>
      <c r="D107" s="109"/>
      <c r="E107" s="28"/>
      <c r="F107" s="52">
        <v>25</v>
      </c>
      <c r="G107" s="25">
        <f t="shared" si="5"/>
        <v>0</v>
      </c>
      <c r="H107" s="47" t="s">
        <v>135</v>
      </c>
    </row>
    <row r="108" spans="1:8" ht="12.75">
      <c r="A108" s="1">
        <v>58</v>
      </c>
      <c r="B108" s="107" t="s">
        <v>81</v>
      </c>
      <c r="C108" s="108"/>
      <c r="D108" s="109"/>
      <c r="E108" s="28"/>
      <c r="F108" s="52">
        <v>35</v>
      </c>
      <c r="G108" s="25">
        <f t="shared" si="5"/>
        <v>0</v>
      </c>
      <c r="H108" s="47" t="s">
        <v>135</v>
      </c>
    </row>
    <row r="109" spans="1:8" ht="12.75">
      <c r="A109" s="1">
        <v>59</v>
      </c>
      <c r="B109" s="107" t="s">
        <v>82</v>
      </c>
      <c r="C109" s="108"/>
      <c r="D109" s="109"/>
      <c r="E109" s="28"/>
      <c r="F109" s="52">
        <v>45</v>
      </c>
      <c r="G109" s="25">
        <f t="shared" si="5"/>
        <v>0</v>
      </c>
      <c r="H109" s="47" t="s">
        <v>135</v>
      </c>
    </row>
    <row r="110" spans="1:8" ht="12.75">
      <c r="A110" s="1">
        <v>60</v>
      </c>
      <c r="B110" s="61" t="s">
        <v>144</v>
      </c>
      <c r="C110" s="62"/>
      <c r="D110" s="63"/>
      <c r="E110" s="28"/>
      <c r="F110" s="52">
        <v>15</v>
      </c>
      <c r="G110" s="25">
        <f t="shared" si="5"/>
        <v>0</v>
      </c>
      <c r="H110" s="47" t="s">
        <v>135</v>
      </c>
    </row>
    <row r="111" spans="1:8" ht="12.75">
      <c r="A111" s="1">
        <v>61</v>
      </c>
      <c r="B111" s="107" t="s">
        <v>138</v>
      </c>
      <c r="C111" s="116"/>
      <c r="D111" s="117"/>
      <c r="E111" s="28"/>
      <c r="F111" s="52">
        <v>60</v>
      </c>
      <c r="G111" s="25">
        <f t="shared" si="5"/>
        <v>0</v>
      </c>
      <c r="H111" s="47" t="s">
        <v>135</v>
      </c>
    </row>
    <row r="112" spans="1:8" ht="12.75">
      <c r="A112" s="1">
        <v>62</v>
      </c>
      <c r="B112" s="107" t="s">
        <v>139</v>
      </c>
      <c r="C112" s="116"/>
      <c r="D112" s="117"/>
      <c r="E112" s="28"/>
      <c r="F112" s="52">
        <v>15</v>
      </c>
      <c r="G112" s="25">
        <f t="shared" si="5"/>
        <v>0</v>
      </c>
      <c r="H112" s="47" t="s">
        <v>135</v>
      </c>
    </row>
    <row r="113" spans="1:8" ht="12.75">
      <c r="A113" s="1">
        <v>63</v>
      </c>
      <c r="B113" s="107" t="s">
        <v>140</v>
      </c>
      <c r="C113" s="116"/>
      <c r="D113" s="117"/>
      <c r="E113" s="28"/>
      <c r="F113" s="52">
        <v>25</v>
      </c>
      <c r="G113" s="25">
        <f t="shared" si="5"/>
        <v>0</v>
      </c>
      <c r="H113" s="47" t="s">
        <v>135</v>
      </c>
    </row>
    <row r="114" spans="1:8" ht="12.75">
      <c r="A114" s="1">
        <v>64</v>
      </c>
      <c r="B114" s="107" t="s">
        <v>83</v>
      </c>
      <c r="C114" s="108"/>
      <c r="D114" s="109"/>
      <c r="E114" s="28"/>
      <c r="F114" s="52">
        <v>90</v>
      </c>
      <c r="G114" s="25">
        <f t="shared" si="5"/>
        <v>0</v>
      </c>
      <c r="H114" s="47"/>
    </row>
    <row r="115" spans="1:8" ht="12.75">
      <c r="A115" s="1">
        <v>65</v>
      </c>
      <c r="B115" s="107" t="s">
        <v>84</v>
      </c>
      <c r="C115" s="108"/>
      <c r="D115" s="109"/>
      <c r="E115" s="28"/>
      <c r="F115" s="52">
        <v>20</v>
      </c>
      <c r="G115" s="25">
        <f t="shared" si="5"/>
        <v>0</v>
      </c>
      <c r="H115" s="47"/>
    </row>
    <row r="116" spans="1:8" ht="12.75">
      <c r="A116" s="1">
        <v>66</v>
      </c>
      <c r="B116" s="140" t="s">
        <v>98</v>
      </c>
      <c r="C116" s="141"/>
      <c r="D116" s="142"/>
      <c r="E116" s="28"/>
      <c r="F116" s="52">
        <v>20</v>
      </c>
      <c r="G116" s="25">
        <f>E116*F116</f>
        <v>0</v>
      </c>
      <c r="H116" s="47"/>
    </row>
    <row r="117" spans="1:8" ht="12.75">
      <c r="A117" s="1">
        <v>67</v>
      </c>
      <c r="B117" s="107" t="s">
        <v>85</v>
      </c>
      <c r="C117" s="108"/>
      <c r="D117" s="109"/>
      <c r="E117" s="28"/>
      <c r="F117" s="52">
        <v>6</v>
      </c>
      <c r="G117" s="25">
        <f>E117*F117</f>
        <v>0</v>
      </c>
      <c r="H117" s="47"/>
    </row>
    <row r="118" spans="1:8" ht="12.75">
      <c r="A118" s="1">
        <v>68</v>
      </c>
      <c r="B118" s="107" t="s">
        <v>99</v>
      </c>
      <c r="C118" s="108"/>
      <c r="D118" s="109"/>
      <c r="E118" s="28"/>
      <c r="F118" s="52">
        <v>180</v>
      </c>
      <c r="G118" s="25">
        <f>E118*F118</f>
        <v>0</v>
      </c>
      <c r="H118" s="47"/>
    </row>
    <row r="119" spans="1:8" ht="12.75">
      <c r="A119" s="1">
        <v>69</v>
      </c>
      <c r="B119" s="133" t="s">
        <v>90</v>
      </c>
      <c r="C119" s="133"/>
      <c r="D119" s="133"/>
      <c r="E119" s="53"/>
      <c r="F119" s="54">
        <v>45</v>
      </c>
      <c r="G119" s="25">
        <f>E119*F119</f>
        <v>0</v>
      </c>
      <c r="H119" s="47"/>
    </row>
    <row r="120" spans="1:8" ht="12.75">
      <c r="A120" s="11"/>
      <c r="B120" s="10"/>
      <c r="C120" s="11"/>
      <c r="D120" s="11"/>
      <c r="E120" s="111" t="s">
        <v>91</v>
      </c>
      <c r="F120" s="111"/>
      <c r="G120" s="29">
        <f>SUM(G51:G119)</f>
        <v>0</v>
      </c>
      <c r="H120" s="11"/>
    </row>
    <row r="121" spans="1:8" ht="12.75">
      <c r="A121" s="11"/>
      <c r="B121" s="10"/>
      <c r="C121" s="11"/>
      <c r="D121" s="11"/>
      <c r="E121" s="59"/>
      <c r="F121" s="59"/>
      <c r="G121" s="60"/>
      <c r="H121" s="11"/>
    </row>
    <row r="122" spans="1:8" ht="12.75">
      <c r="A122" s="11"/>
      <c r="B122" s="10"/>
      <c r="C122" s="11"/>
      <c r="D122" s="11"/>
      <c r="E122" s="59"/>
      <c r="F122" s="59"/>
      <c r="G122" s="60"/>
      <c r="H122" s="11"/>
    </row>
    <row r="123" spans="1:8" ht="14.25">
      <c r="A123" s="106" t="s">
        <v>132</v>
      </c>
      <c r="B123" s="106"/>
      <c r="C123" s="106"/>
      <c r="D123" s="106"/>
      <c r="E123" s="106"/>
      <c r="F123" s="106"/>
      <c r="G123" s="106"/>
      <c r="H123" s="106"/>
    </row>
    <row r="124" spans="1:9" ht="89.25">
      <c r="A124" s="57" t="s">
        <v>127</v>
      </c>
      <c r="B124" s="57" t="s">
        <v>128</v>
      </c>
      <c r="C124" s="110" t="s">
        <v>126</v>
      </c>
      <c r="D124" s="111"/>
      <c r="E124" s="58" t="s">
        <v>129</v>
      </c>
      <c r="F124" s="58" t="s">
        <v>130</v>
      </c>
      <c r="G124" s="58" t="s">
        <v>131</v>
      </c>
      <c r="H124" s="58" t="s">
        <v>130</v>
      </c>
      <c r="I124" s="55"/>
    </row>
    <row r="125" spans="1:8" ht="12.75">
      <c r="A125" s="24">
        <v>1000</v>
      </c>
      <c r="B125" s="24">
        <v>200</v>
      </c>
      <c r="C125" s="104">
        <f>(A125/B125)/15</f>
        <v>0.3333333333333333</v>
      </c>
      <c r="D125" s="104"/>
      <c r="E125" s="34">
        <f>(A125/B125)/25</f>
        <v>0.2</v>
      </c>
      <c r="F125" s="34">
        <f>(A125/B125)/36</f>
        <v>0.1388888888888889</v>
      </c>
      <c r="G125" s="34">
        <f>(A125/B125)/55</f>
        <v>0.09090909090909091</v>
      </c>
      <c r="H125" s="34">
        <f>(A125/B125)/100</f>
        <v>0.05</v>
      </c>
    </row>
    <row r="126" spans="1:8" ht="12.75">
      <c r="A126" s="24">
        <v>2000</v>
      </c>
      <c r="B126" s="24">
        <v>200</v>
      </c>
      <c r="C126" s="104">
        <f aca="true" t="shared" si="6" ref="C126:C152">(A126/B126)/15</f>
        <v>0.6666666666666666</v>
      </c>
      <c r="D126" s="104"/>
      <c r="E126" s="34">
        <f aca="true" t="shared" si="7" ref="E126:E152">(A126/B126)/25</f>
        <v>0.4</v>
      </c>
      <c r="F126" s="34">
        <f aca="true" t="shared" si="8" ref="F126:F152">(A126/B126)/36</f>
        <v>0.2777777777777778</v>
      </c>
      <c r="G126" s="34">
        <f aca="true" t="shared" si="9" ref="G126:G152">(A126/B126)/55</f>
        <v>0.18181818181818182</v>
      </c>
      <c r="H126" s="34">
        <f aca="true" t="shared" si="10" ref="H126:H152">(A126/B126)/100</f>
        <v>0.1</v>
      </c>
    </row>
    <row r="127" spans="1:8" ht="12.75">
      <c r="A127" s="24">
        <v>3000</v>
      </c>
      <c r="B127" s="24">
        <v>200</v>
      </c>
      <c r="C127" s="104">
        <f t="shared" si="6"/>
        <v>1</v>
      </c>
      <c r="D127" s="104"/>
      <c r="E127" s="34">
        <f t="shared" si="7"/>
        <v>0.6</v>
      </c>
      <c r="F127" s="34">
        <f t="shared" si="8"/>
        <v>0.4166666666666667</v>
      </c>
      <c r="G127" s="34">
        <f t="shared" si="9"/>
        <v>0.2727272727272727</v>
      </c>
      <c r="H127" s="34">
        <f t="shared" si="10"/>
        <v>0.15</v>
      </c>
    </row>
    <row r="128" spans="1:8" ht="12.75">
      <c r="A128" s="24">
        <v>4000</v>
      </c>
      <c r="B128" s="24">
        <v>200</v>
      </c>
      <c r="C128" s="104">
        <f t="shared" si="6"/>
        <v>1.3333333333333333</v>
      </c>
      <c r="D128" s="104"/>
      <c r="E128" s="34">
        <f t="shared" si="7"/>
        <v>0.8</v>
      </c>
      <c r="F128" s="34">
        <f t="shared" si="8"/>
        <v>0.5555555555555556</v>
      </c>
      <c r="G128" s="34">
        <f t="shared" si="9"/>
        <v>0.36363636363636365</v>
      </c>
      <c r="H128" s="34">
        <f t="shared" si="10"/>
        <v>0.2</v>
      </c>
    </row>
    <row r="129" spans="1:8" ht="12.75">
      <c r="A129" s="24">
        <v>5000</v>
      </c>
      <c r="B129" s="24">
        <v>200</v>
      </c>
      <c r="C129" s="104">
        <f t="shared" si="6"/>
        <v>1.6666666666666667</v>
      </c>
      <c r="D129" s="104"/>
      <c r="E129" s="34">
        <f t="shared" si="7"/>
        <v>1</v>
      </c>
      <c r="F129" s="34">
        <f t="shared" si="8"/>
        <v>0.6944444444444444</v>
      </c>
      <c r="G129" s="34">
        <f t="shared" si="9"/>
        <v>0.45454545454545453</v>
      </c>
      <c r="H129" s="34">
        <f t="shared" si="10"/>
        <v>0.25</v>
      </c>
    </row>
    <row r="130" spans="1:8" ht="12.75">
      <c r="A130" s="24">
        <v>6000</v>
      </c>
      <c r="B130" s="24">
        <v>200</v>
      </c>
      <c r="C130" s="104">
        <f t="shared" si="6"/>
        <v>2</v>
      </c>
      <c r="D130" s="104"/>
      <c r="E130" s="34">
        <f t="shared" si="7"/>
        <v>1.2</v>
      </c>
      <c r="F130" s="34">
        <f t="shared" si="8"/>
        <v>0.8333333333333334</v>
      </c>
      <c r="G130" s="34">
        <f t="shared" si="9"/>
        <v>0.5454545454545454</v>
      </c>
      <c r="H130" s="34">
        <f t="shared" si="10"/>
        <v>0.3</v>
      </c>
    </row>
    <row r="131" spans="1:8" ht="12.75">
      <c r="A131" s="24">
        <v>7000</v>
      </c>
      <c r="B131" s="24">
        <v>200</v>
      </c>
      <c r="C131" s="104">
        <f t="shared" si="6"/>
        <v>2.3333333333333335</v>
      </c>
      <c r="D131" s="104"/>
      <c r="E131" s="34">
        <f t="shared" si="7"/>
        <v>1.4</v>
      </c>
      <c r="F131" s="34">
        <f t="shared" si="8"/>
        <v>0.9722222222222222</v>
      </c>
      <c r="G131" s="34">
        <f t="shared" si="9"/>
        <v>0.6363636363636364</v>
      </c>
      <c r="H131" s="34">
        <f t="shared" si="10"/>
        <v>0.35</v>
      </c>
    </row>
    <row r="132" spans="1:8" ht="12.75">
      <c r="A132" s="24">
        <v>8000</v>
      </c>
      <c r="B132" s="24">
        <v>200</v>
      </c>
      <c r="C132" s="104">
        <f t="shared" si="6"/>
        <v>2.6666666666666665</v>
      </c>
      <c r="D132" s="104"/>
      <c r="E132" s="34">
        <f t="shared" si="7"/>
        <v>1.6</v>
      </c>
      <c r="F132" s="34">
        <f t="shared" si="8"/>
        <v>1.1111111111111112</v>
      </c>
      <c r="G132" s="34">
        <f t="shared" si="9"/>
        <v>0.7272727272727273</v>
      </c>
      <c r="H132" s="34">
        <f t="shared" si="10"/>
        <v>0.4</v>
      </c>
    </row>
    <row r="133" spans="1:8" ht="12.75">
      <c r="A133" s="24">
        <v>9000</v>
      </c>
      <c r="B133" s="24">
        <v>200</v>
      </c>
      <c r="C133" s="104">
        <f t="shared" si="6"/>
        <v>3</v>
      </c>
      <c r="D133" s="104"/>
      <c r="E133" s="34">
        <f t="shared" si="7"/>
        <v>1.8</v>
      </c>
      <c r="F133" s="34">
        <f t="shared" si="8"/>
        <v>1.25</v>
      </c>
      <c r="G133" s="34">
        <f t="shared" si="9"/>
        <v>0.8181818181818182</v>
      </c>
      <c r="H133" s="34">
        <f t="shared" si="10"/>
        <v>0.45</v>
      </c>
    </row>
    <row r="134" spans="1:8" ht="12.75">
      <c r="A134" s="24">
        <v>10000</v>
      </c>
      <c r="B134" s="24">
        <v>200</v>
      </c>
      <c r="C134" s="104">
        <f t="shared" si="6"/>
        <v>3.3333333333333335</v>
      </c>
      <c r="D134" s="104"/>
      <c r="E134" s="34">
        <f t="shared" si="7"/>
        <v>2</v>
      </c>
      <c r="F134" s="34">
        <f t="shared" si="8"/>
        <v>1.3888888888888888</v>
      </c>
      <c r="G134" s="34">
        <f t="shared" si="9"/>
        <v>0.9090909090909091</v>
      </c>
      <c r="H134" s="34">
        <f t="shared" si="10"/>
        <v>0.5</v>
      </c>
    </row>
    <row r="135" spans="1:8" ht="12.75">
      <c r="A135" s="24">
        <v>11000</v>
      </c>
      <c r="B135" s="24">
        <v>200</v>
      </c>
      <c r="C135" s="104">
        <f t="shared" si="6"/>
        <v>3.6666666666666665</v>
      </c>
      <c r="D135" s="104"/>
      <c r="E135" s="34">
        <f t="shared" si="7"/>
        <v>2.2</v>
      </c>
      <c r="F135" s="34">
        <f t="shared" si="8"/>
        <v>1.5277777777777777</v>
      </c>
      <c r="G135" s="34">
        <f t="shared" si="9"/>
        <v>1</v>
      </c>
      <c r="H135" s="34">
        <f t="shared" si="10"/>
        <v>0.55</v>
      </c>
    </row>
    <row r="136" spans="1:8" ht="12.75">
      <c r="A136" s="24">
        <v>12000</v>
      </c>
      <c r="B136" s="24">
        <v>200</v>
      </c>
      <c r="C136" s="104">
        <f t="shared" si="6"/>
        <v>4</v>
      </c>
      <c r="D136" s="104"/>
      <c r="E136" s="34">
        <f t="shared" si="7"/>
        <v>2.4</v>
      </c>
      <c r="F136" s="34">
        <f t="shared" si="8"/>
        <v>1.6666666666666667</v>
      </c>
      <c r="G136" s="34">
        <f t="shared" si="9"/>
        <v>1.0909090909090908</v>
      </c>
      <c r="H136" s="34">
        <f t="shared" si="10"/>
        <v>0.6</v>
      </c>
    </row>
    <row r="137" spans="1:8" ht="12.75">
      <c r="A137" s="24">
        <v>13000</v>
      </c>
      <c r="B137" s="24">
        <v>200</v>
      </c>
      <c r="C137" s="104">
        <f t="shared" si="6"/>
        <v>4.333333333333333</v>
      </c>
      <c r="D137" s="104"/>
      <c r="E137" s="34">
        <f t="shared" si="7"/>
        <v>2.6</v>
      </c>
      <c r="F137" s="34">
        <f t="shared" si="8"/>
        <v>1.8055555555555556</v>
      </c>
      <c r="G137" s="34">
        <f t="shared" si="9"/>
        <v>1.1818181818181819</v>
      </c>
      <c r="H137" s="34">
        <f t="shared" si="10"/>
        <v>0.65</v>
      </c>
    </row>
    <row r="138" spans="1:8" ht="12.75">
      <c r="A138" s="24">
        <v>14000</v>
      </c>
      <c r="B138" s="24">
        <v>200</v>
      </c>
      <c r="C138" s="104">
        <f t="shared" si="6"/>
        <v>4.666666666666667</v>
      </c>
      <c r="D138" s="104"/>
      <c r="E138" s="34">
        <f t="shared" si="7"/>
        <v>2.8</v>
      </c>
      <c r="F138" s="34">
        <f t="shared" si="8"/>
        <v>1.9444444444444444</v>
      </c>
      <c r="G138" s="34">
        <f t="shared" si="9"/>
        <v>1.2727272727272727</v>
      </c>
      <c r="H138" s="34">
        <f t="shared" si="10"/>
        <v>0.7</v>
      </c>
    </row>
    <row r="139" spans="1:8" ht="12.75">
      <c r="A139" s="24">
        <v>15000</v>
      </c>
      <c r="B139" s="24">
        <v>200</v>
      </c>
      <c r="C139" s="104">
        <f t="shared" si="6"/>
        <v>5</v>
      </c>
      <c r="D139" s="104"/>
      <c r="E139" s="34">
        <f t="shared" si="7"/>
        <v>3</v>
      </c>
      <c r="F139" s="34">
        <f t="shared" si="8"/>
        <v>2.0833333333333335</v>
      </c>
      <c r="G139" s="34">
        <f t="shared" si="9"/>
        <v>1.3636363636363635</v>
      </c>
      <c r="H139" s="34">
        <f t="shared" si="10"/>
        <v>0.75</v>
      </c>
    </row>
    <row r="140" spans="1:8" ht="12.75">
      <c r="A140" s="24">
        <v>16000</v>
      </c>
      <c r="B140" s="24">
        <v>200</v>
      </c>
      <c r="C140" s="104">
        <f t="shared" si="6"/>
        <v>5.333333333333333</v>
      </c>
      <c r="D140" s="104"/>
      <c r="E140" s="34">
        <f t="shared" si="7"/>
        <v>3.2</v>
      </c>
      <c r="F140" s="34">
        <f t="shared" si="8"/>
        <v>2.2222222222222223</v>
      </c>
      <c r="G140" s="34">
        <f t="shared" si="9"/>
        <v>1.4545454545454546</v>
      </c>
      <c r="H140" s="34">
        <f t="shared" si="10"/>
        <v>0.8</v>
      </c>
    </row>
    <row r="141" spans="1:8" ht="12.75">
      <c r="A141" s="24">
        <v>17000</v>
      </c>
      <c r="B141" s="24">
        <v>200</v>
      </c>
      <c r="C141" s="104">
        <f t="shared" si="6"/>
        <v>5.666666666666667</v>
      </c>
      <c r="D141" s="104"/>
      <c r="E141" s="34">
        <f t="shared" si="7"/>
        <v>3.4</v>
      </c>
      <c r="F141" s="34">
        <f t="shared" si="8"/>
        <v>2.361111111111111</v>
      </c>
      <c r="G141" s="34">
        <f t="shared" si="9"/>
        <v>1.5454545454545454</v>
      </c>
      <c r="H141" s="34">
        <f t="shared" si="10"/>
        <v>0.85</v>
      </c>
    </row>
    <row r="142" spans="1:8" ht="12.75">
      <c r="A142" s="24">
        <v>18000</v>
      </c>
      <c r="B142" s="24">
        <v>200</v>
      </c>
      <c r="C142" s="104">
        <f t="shared" si="6"/>
        <v>6</v>
      </c>
      <c r="D142" s="104"/>
      <c r="E142" s="34">
        <f t="shared" si="7"/>
        <v>3.6</v>
      </c>
      <c r="F142" s="34">
        <f t="shared" si="8"/>
        <v>2.5</v>
      </c>
      <c r="G142" s="34">
        <f t="shared" si="9"/>
        <v>1.6363636363636365</v>
      </c>
      <c r="H142" s="34">
        <f t="shared" si="10"/>
        <v>0.9</v>
      </c>
    </row>
    <row r="143" spans="1:8" ht="12.75">
      <c r="A143" s="24">
        <v>19000</v>
      </c>
      <c r="B143" s="24">
        <v>200</v>
      </c>
      <c r="C143" s="104">
        <f t="shared" si="6"/>
        <v>6.333333333333333</v>
      </c>
      <c r="D143" s="104"/>
      <c r="E143" s="34">
        <f t="shared" si="7"/>
        <v>3.8</v>
      </c>
      <c r="F143" s="34">
        <f t="shared" si="8"/>
        <v>2.638888888888889</v>
      </c>
      <c r="G143" s="34">
        <f t="shared" si="9"/>
        <v>1.7272727272727273</v>
      </c>
      <c r="H143" s="34">
        <f t="shared" si="10"/>
        <v>0.95</v>
      </c>
    </row>
    <row r="144" spans="1:8" ht="12.75">
      <c r="A144" s="24">
        <v>20000</v>
      </c>
      <c r="B144" s="24">
        <v>200</v>
      </c>
      <c r="C144" s="104">
        <f t="shared" si="6"/>
        <v>6.666666666666667</v>
      </c>
      <c r="D144" s="104"/>
      <c r="E144" s="34">
        <f t="shared" si="7"/>
        <v>4</v>
      </c>
      <c r="F144" s="34">
        <f t="shared" si="8"/>
        <v>2.7777777777777777</v>
      </c>
      <c r="G144" s="34">
        <f t="shared" si="9"/>
        <v>1.8181818181818181</v>
      </c>
      <c r="H144" s="34">
        <f t="shared" si="10"/>
        <v>1</v>
      </c>
    </row>
    <row r="145" spans="1:8" ht="12.75">
      <c r="A145" s="24">
        <v>25000</v>
      </c>
      <c r="B145" s="24">
        <v>200</v>
      </c>
      <c r="C145" s="104">
        <f t="shared" si="6"/>
        <v>8.333333333333334</v>
      </c>
      <c r="D145" s="104"/>
      <c r="E145" s="34">
        <f t="shared" si="7"/>
        <v>5</v>
      </c>
      <c r="F145" s="34">
        <f t="shared" si="8"/>
        <v>3.4722222222222223</v>
      </c>
      <c r="G145" s="34">
        <f t="shared" si="9"/>
        <v>2.272727272727273</v>
      </c>
      <c r="H145" s="34">
        <f t="shared" si="10"/>
        <v>1.25</v>
      </c>
    </row>
    <row r="146" spans="1:8" ht="12.75">
      <c r="A146" s="24">
        <v>30000</v>
      </c>
      <c r="B146" s="24">
        <v>200</v>
      </c>
      <c r="C146" s="104">
        <f t="shared" si="6"/>
        <v>10</v>
      </c>
      <c r="D146" s="104"/>
      <c r="E146" s="34">
        <f t="shared" si="7"/>
        <v>6</v>
      </c>
      <c r="F146" s="34">
        <f t="shared" si="8"/>
        <v>4.166666666666667</v>
      </c>
      <c r="G146" s="34">
        <f t="shared" si="9"/>
        <v>2.727272727272727</v>
      </c>
      <c r="H146" s="34">
        <f t="shared" si="10"/>
        <v>1.5</v>
      </c>
    </row>
    <row r="147" spans="1:8" ht="12.75">
      <c r="A147" s="24">
        <v>35000</v>
      </c>
      <c r="B147" s="24">
        <v>200</v>
      </c>
      <c r="C147" s="104">
        <f t="shared" si="6"/>
        <v>11.666666666666666</v>
      </c>
      <c r="D147" s="104"/>
      <c r="E147" s="34">
        <f t="shared" si="7"/>
        <v>7</v>
      </c>
      <c r="F147" s="34">
        <f t="shared" si="8"/>
        <v>4.861111111111111</v>
      </c>
      <c r="G147" s="34">
        <f t="shared" si="9"/>
        <v>3.1818181818181817</v>
      </c>
      <c r="H147" s="34">
        <f t="shared" si="10"/>
        <v>1.75</v>
      </c>
    </row>
    <row r="148" spans="1:8" ht="12.75">
      <c r="A148" s="24">
        <v>40000</v>
      </c>
      <c r="B148" s="24">
        <v>200</v>
      </c>
      <c r="C148" s="104">
        <f t="shared" si="6"/>
        <v>13.333333333333334</v>
      </c>
      <c r="D148" s="104"/>
      <c r="E148" s="34">
        <f t="shared" si="7"/>
        <v>8</v>
      </c>
      <c r="F148" s="34">
        <f t="shared" si="8"/>
        <v>5.555555555555555</v>
      </c>
      <c r="G148" s="34">
        <f t="shared" si="9"/>
        <v>3.6363636363636362</v>
      </c>
      <c r="H148" s="34">
        <f t="shared" si="10"/>
        <v>2</v>
      </c>
    </row>
    <row r="149" spans="1:8" ht="12.75">
      <c r="A149" s="24">
        <v>45000</v>
      </c>
      <c r="B149" s="24">
        <v>200</v>
      </c>
      <c r="C149" s="104">
        <f t="shared" si="6"/>
        <v>15</v>
      </c>
      <c r="D149" s="104"/>
      <c r="E149" s="34">
        <f t="shared" si="7"/>
        <v>9</v>
      </c>
      <c r="F149" s="34">
        <f t="shared" si="8"/>
        <v>6.25</v>
      </c>
      <c r="G149" s="34">
        <f t="shared" si="9"/>
        <v>4.090909090909091</v>
      </c>
      <c r="H149" s="34">
        <f t="shared" si="10"/>
        <v>2.25</v>
      </c>
    </row>
    <row r="150" spans="1:8" ht="12.75">
      <c r="A150" s="24">
        <v>50000</v>
      </c>
      <c r="B150" s="24">
        <v>200</v>
      </c>
      <c r="C150" s="104">
        <f t="shared" si="6"/>
        <v>16.666666666666668</v>
      </c>
      <c r="D150" s="104"/>
      <c r="E150" s="34">
        <f t="shared" si="7"/>
        <v>10</v>
      </c>
      <c r="F150" s="34">
        <f t="shared" si="8"/>
        <v>6.944444444444445</v>
      </c>
      <c r="G150" s="34">
        <f t="shared" si="9"/>
        <v>4.545454545454546</v>
      </c>
      <c r="H150" s="34">
        <f t="shared" si="10"/>
        <v>2.5</v>
      </c>
    </row>
    <row r="151" spans="1:8" ht="12.75">
      <c r="A151" s="24">
        <v>55000</v>
      </c>
      <c r="B151" s="24">
        <v>200</v>
      </c>
      <c r="C151" s="104">
        <f t="shared" si="6"/>
        <v>18.333333333333332</v>
      </c>
      <c r="D151" s="104"/>
      <c r="E151" s="34">
        <f t="shared" si="7"/>
        <v>11</v>
      </c>
      <c r="F151" s="34">
        <f t="shared" si="8"/>
        <v>7.638888888888889</v>
      </c>
      <c r="G151" s="34">
        <f t="shared" si="9"/>
        <v>5</v>
      </c>
      <c r="H151" s="34">
        <f t="shared" si="10"/>
        <v>2.75</v>
      </c>
    </row>
    <row r="152" spans="1:8" ht="12.75">
      <c r="A152" s="24">
        <v>60000</v>
      </c>
      <c r="B152" s="24">
        <v>200</v>
      </c>
      <c r="C152" s="104">
        <f t="shared" si="6"/>
        <v>20</v>
      </c>
      <c r="D152" s="104"/>
      <c r="E152" s="34">
        <f t="shared" si="7"/>
        <v>12</v>
      </c>
      <c r="F152" s="34">
        <f t="shared" si="8"/>
        <v>8.333333333333334</v>
      </c>
      <c r="G152" s="34">
        <f t="shared" si="9"/>
        <v>5.454545454545454</v>
      </c>
      <c r="H152" s="34">
        <f t="shared" si="10"/>
        <v>3</v>
      </c>
    </row>
    <row r="153" spans="3:5" ht="12.75">
      <c r="C153" s="105"/>
      <c r="D153" s="105"/>
      <c r="E153" s="56"/>
    </row>
    <row r="154" spans="3:5" ht="12.75">
      <c r="C154" s="105"/>
      <c r="D154" s="105"/>
      <c r="E154" s="56"/>
    </row>
  </sheetData>
  <mergeCells count="127">
    <mergeCell ref="B118:D118"/>
    <mergeCell ref="B105:D105"/>
    <mergeCell ref="B106:D106"/>
    <mergeCell ref="B93:D93"/>
    <mergeCell ref="B116:D116"/>
    <mergeCell ref="B97:D97"/>
    <mergeCell ref="B98:D98"/>
    <mergeCell ref="B95:D95"/>
    <mergeCell ref="B96:D96"/>
    <mergeCell ref="B103:D103"/>
    <mergeCell ref="B57:D57"/>
    <mergeCell ref="B58:D58"/>
    <mergeCell ref="B61:D61"/>
    <mergeCell ref="B83:D83"/>
    <mergeCell ref="J10:K10"/>
    <mergeCell ref="J9:K9"/>
    <mergeCell ref="H49:H50"/>
    <mergeCell ref="B48:H48"/>
    <mergeCell ref="B104:D104"/>
    <mergeCell ref="B99:D99"/>
    <mergeCell ref="B100:D100"/>
    <mergeCell ref="B101:D101"/>
    <mergeCell ref="B102:D102"/>
    <mergeCell ref="B117:D117"/>
    <mergeCell ref="B107:D107"/>
    <mergeCell ref="B108:D108"/>
    <mergeCell ref="B109:D109"/>
    <mergeCell ref="B114:D114"/>
    <mergeCell ref="B115:D115"/>
    <mergeCell ref="B113:D113"/>
    <mergeCell ref="B111:D111"/>
    <mergeCell ref="B112:D112"/>
    <mergeCell ref="B80:D80"/>
    <mergeCell ref="B81:D81"/>
    <mergeCell ref="B82:D82"/>
    <mergeCell ref="B94:D94"/>
    <mergeCell ref="B87:D87"/>
    <mergeCell ref="B88:D88"/>
    <mergeCell ref="B89:D89"/>
    <mergeCell ref="B90:D90"/>
    <mergeCell ref="B91:D91"/>
    <mergeCell ref="B92:D92"/>
    <mergeCell ref="B119:D119"/>
    <mergeCell ref="B66:D66"/>
    <mergeCell ref="B75:D75"/>
    <mergeCell ref="B76:D76"/>
    <mergeCell ref="B77:D77"/>
    <mergeCell ref="B78:D78"/>
    <mergeCell ref="B84:D84"/>
    <mergeCell ref="B85:D85"/>
    <mergeCell ref="B86:D86"/>
    <mergeCell ref="B79:D79"/>
    <mergeCell ref="B68:D68"/>
    <mergeCell ref="B69:D69"/>
    <mergeCell ref="E120:F120"/>
    <mergeCell ref="B49:D50"/>
    <mergeCell ref="B59:D59"/>
    <mergeCell ref="B60:D60"/>
    <mergeCell ref="B62:D62"/>
    <mergeCell ref="B63:D63"/>
    <mergeCell ref="B64:D64"/>
    <mergeCell ref="B65:D65"/>
    <mergeCell ref="N5:Q5"/>
    <mergeCell ref="E4:H5"/>
    <mergeCell ref="A5:D5"/>
    <mergeCell ref="H6:H7"/>
    <mergeCell ref="G6:G8"/>
    <mergeCell ref="A8:D8"/>
    <mergeCell ref="A6:D6"/>
    <mergeCell ref="A7:D7"/>
    <mergeCell ref="C4:D4"/>
    <mergeCell ref="A2:H2"/>
    <mergeCell ref="A10:G10"/>
    <mergeCell ref="A49:A50"/>
    <mergeCell ref="H10:I10"/>
    <mergeCell ref="A3:H3"/>
    <mergeCell ref="A9:D9"/>
    <mergeCell ref="B51:D51"/>
    <mergeCell ref="B52:D52"/>
    <mergeCell ref="B53:D53"/>
    <mergeCell ref="B54:D54"/>
    <mergeCell ref="B55:D55"/>
    <mergeCell ref="C124:D124"/>
    <mergeCell ref="C125:D125"/>
    <mergeCell ref="C126:D126"/>
    <mergeCell ref="B71:D71"/>
    <mergeCell ref="B72:D72"/>
    <mergeCell ref="B74:D74"/>
    <mergeCell ref="B56:D56"/>
    <mergeCell ref="B70:D70"/>
    <mergeCell ref="B67:D67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6:D146"/>
    <mergeCell ref="C147:D147"/>
    <mergeCell ref="C140:D140"/>
    <mergeCell ref="C141:D141"/>
    <mergeCell ref="C142:D142"/>
    <mergeCell ref="C143:D143"/>
    <mergeCell ref="C152:D152"/>
    <mergeCell ref="C153:D153"/>
    <mergeCell ref="C154:D154"/>
    <mergeCell ref="A123:H123"/>
    <mergeCell ref="C148:D148"/>
    <mergeCell ref="C149:D149"/>
    <mergeCell ref="C150:D150"/>
    <mergeCell ref="C151:D151"/>
    <mergeCell ref="C144:D144"/>
    <mergeCell ref="C145:D145"/>
    <mergeCell ref="L6:T6"/>
    <mergeCell ref="N8:N9"/>
    <mergeCell ref="Q8:Q9"/>
    <mergeCell ref="R8:R9"/>
    <mergeCell ref="P8:P9"/>
    <mergeCell ref="O8:O9"/>
    <mergeCell ref="S8:S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bagcilar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PC</cp:lastModifiedBy>
  <cp:lastPrinted>2006-04-14T06:52:02Z</cp:lastPrinted>
  <dcterms:created xsi:type="dcterms:W3CDTF">2004-04-30T05:35:09Z</dcterms:created>
  <dcterms:modified xsi:type="dcterms:W3CDTF">2007-04-23T19:11:35Z</dcterms:modified>
  <cp:category/>
  <cp:version/>
  <cp:contentType/>
  <cp:contentStatus/>
</cp:coreProperties>
</file>