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<sst xmlns="http://schemas.openxmlformats.org/spreadsheetml/2006/main" count="811" uniqueCount="356">
  <si>
    <t>1/ai</t>
  </si>
  <si>
    <t>1/ad</t>
  </si>
  <si>
    <t>Ytong</t>
  </si>
  <si>
    <t>No</t>
  </si>
  <si>
    <t>d/K
(m2k/w)</t>
  </si>
  <si>
    <t>sıva</t>
  </si>
  <si>
    <t>Sıva</t>
  </si>
  <si>
    <t>K
(W/mk)</t>
  </si>
  <si>
    <t>Kalınlık
d(cm)</t>
  </si>
  <si>
    <t>U
W/M2k</t>
  </si>
  <si>
    <t>İzoTuğla</t>
  </si>
  <si>
    <t>DIŞ DUVAR  DETAYLARI</t>
  </si>
  <si>
    <t>Taşyünü</t>
  </si>
  <si>
    <t>Hava Boşluğu</t>
  </si>
  <si>
    <t>Dış sıva</t>
  </si>
  <si>
    <t>TOPRAK TEMASLI  DUVAR-TİP-1</t>
  </si>
  <si>
    <t>İç Sıva</t>
  </si>
  <si>
    <t>Su Yalıtımı</t>
  </si>
  <si>
    <t>Toprak</t>
  </si>
  <si>
    <t>Grobeton</t>
  </si>
  <si>
    <t>AÇIK GEÇİT ÜZERİNDEKİ  DÖŞEMELER</t>
  </si>
  <si>
    <t>Tesviye Betonu</t>
  </si>
  <si>
    <t>Betonarme</t>
  </si>
  <si>
    <t>GENEL ISI YALITIM HESABI</t>
  </si>
  <si>
    <t>ISI YALITIM  DETAYLARI GENEL TABLO-1</t>
  </si>
  <si>
    <t>AÇIK GEÇİT ÜZERİNDEKİ DÖŞEME TİP-1</t>
  </si>
  <si>
    <t>AÇIK GEÇİT ÜZERİNDEKİ DÖŞEME TİP-2</t>
  </si>
  <si>
    <t>Marley</t>
  </si>
  <si>
    <t>DIŞ DUVAR-TİP-5</t>
  </si>
  <si>
    <t>BİMS</t>
  </si>
  <si>
    <t>DIŞ DUVAR-TİP-6</t>
  </si>
  <si>
    <t>Dolu Tuğla</t>
  </si>
  <si>
    <t>Ahşap plaka</t>
  </si>
  <si>
    <t>AÇIK GEÇİT ÜZERİNDEKİ DÖŞEME TİP-3</t>
  </si>
  <si>
    <t>TOPRAĞA OTURAN TABAN/ DÖŞEMELER</t>
  </si>
  <si>
    <t>TABAN DÖŞEME TİP-1</t>
  </si>
  <si>
    <t>Blokaj</t>
  </si>
  <si>
    <t>Ahşap Parke</t>
  </si>
  <si>
    <t>ÇATI/TAVAN</t>
  </si>
  <si>
    <t>ÇATI TİP-1</t>
  </si>
  <si>
    <t>Cam Yünü</t>
  </si>
  <si>
    <t>ÇATI TİP-2</t>
  </si>
  <si>
    <t>Panel Sacı</t>
  </si>
  <si>
    <t>Kiremit</t>
  </si>
  <si>
    <t>1.BÖLGE</t>
  </si>
  <si>
    <t>2.BÖLGE</t>
  </si>
  <si>
    <t>3.BÖLGE</t>
  </si>
  <si>
    <t>4.BÖLGE</t>
  </si>
  <si>
    <t>Dış Duvar
Up
(W/m2.K)</t>
  </si>
  <si>
    <t>Tavan
UT
(W/m2.K)</t>
  </si>
  <si>
    <t>Taban
Ut
(W/m2.K)</t>
  </si>
  <si>
    <t>Pencere
Up
(W/m2.K)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</si>
  <si>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</si>
  <si>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</si>
  <si>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</si>
  <si>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</si>
  <si>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</si>
  <si>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</si>
  <si>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</si>
  <si>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</si>
  <si>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</si>
  <si>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</si>
  <si>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</si>
  <si>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</si>
  <si>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İstanbul</t>
  </si>
  <si>
    <t>Bağcılar</t>
  </si>
  <si>
    <t>Ada</t>
  </si>
  <si>
    <t>Parsel</t>
  </si>
  <si>
    <t>Pafta</t>
  </si>
  <si>
    <t>Dış Duvar
Tip-3
W/M2k</t>
  </si>
  <si>
    <t>ÇATI TİP-3</t>
  </si>
  <si>
    <t>Tavan/Çatı
Tip-2
W/M2k</t>
  </si>
  <si>
    <t>Pencere Tipi</t>
  </si>
  <si>
    <t>Isı İletim Kats.
W/m2.K</t>
  </si>
  <si>
    <t xml:space="preserve">PLASTİK DOĞRAMA-TİP-1 </t>
  </si>
  <si>
    <t xml:space="preserve">ALÜMİNYUM  DOĞRAMA-TİP-2  </t>
  </si>
  <si>
    <t xml:space="preserve">AHŞAP  DOĞRAMA-TİP-3  </t>
  </si>
  <si>
    <t>Tavan Alanı
m2</t>
  </si>
  <si>
    <t>Özgül Isı Kaybı
H
W/K</t>
  </si>
  <si>
    <t>Sıcaklık Farkı
Ti-Td</t>
  </si>
  <si>
    <t>1.Bölge</t>
  </si>
  <si>
    <t>2.Bölge</t>
  </si>
  <si>
    <t>3.Bölge</t>
  </si>
  <si>
    <t>4.Bölge</t>
  </si>
  <si>
    <t>Aylar</t>
  </si>
  <si>
    <t>PENCERELER-TABLO-2</t>
  </si>
  <si>
    <t>TABLO-3 BÖLGELERE GÖRE TAVSİYE EDİLEN ISIL GEÇİRGENLİK-U DEĞERLERİ</t>
  </si>
  <si>
    <t>TABLO-4 BÖLGELERE GÖRE Atop/Vbrüt ORANLARINA BAĞLI OLARAK İFADE EDİLEN
YILLIK ISITMA ENERJİSİ(Q") İHTİYACI SINIR DEĞERLERİ</t>
  </si>
  <si>
    <t>TABLO-5-Bölgeler Göre Dış Sıcaklık Değerleri-Td(C )</t>
  </si>
  <si>
    <t>TABLO-5.1-Bölgeler Göre Dış Sıcaklık Değerleri Sıcaklık Farkı-Ti-Td=19-Td</t>
  </si>
  <si>
    <t>Isı Kayıpları
H*(Ti-Td)
W</t>
  </si>
  <si>
    <t>Kuzey camlar
Ig
W/m2</t>
  </si>
  <si>
    <t>Kuzey Yönü
 Camlar Al
Ag-m2</t>
  </si>
  <si>
    <t>Güney Yönü
 Camlar Al.
Ag-m2</t>
  </si>
  <si>
    <t>Güneş Enerjisi
Kazancı-Qgü(W)</t>
  </si>
  <si>
    <t>ISI KAZANÇLARI (2)</t>
  </si>
  <si>
    <t>Doğu-
Batı 
camlar
Ig
W/m2</t>
  </si>
  <si>
    <t>Güney 
camlar
Ig
W/m2</t>
  </si>
  <si>
    <t>Özgül Isı
 Kaybı
H=A*U+Hh
W/K</t>
  </si>
  <si>
    <t>Ort.Aylık Güneş Işınım
 Şiddeti Değerleri.</t>
  </si>
  <si>
    <t>Yatay Delikli 
Tuğla</t>
  </si>
  <si>
    <t>Polisitiren Sert
Köpük(XPS)</t>
  </si>
  <si>
    <t>Polisitiren Sert 
Köpük(XPS)</t>
  </si>
  <si>
    <t>Sıkıştırılmış 
Toprak</t>
  </si>
  <si>
    <t>Isı İletim
Kats.
W/m2.K</t>
  </si>
  <si>
    <t>Havalan. 
Yoluyla 
Gerç.Isı  
Kaybı
W/K
Hh=0,33*
n*Vbrüt</t>
  </si>
  <si>
    <t>Bina Kullanım
Alanı-m2
An=0,32*
Vbrüt</t>
  </si>
  <si>
    <t>Taban/
Döşeme
Tip-2
W/M2k</t>
  </si>
  <si>
    <t>Taban/
Döşeme 
Alanı-m2</t>
  </si>
  <si>
    <t>Pencere/
Cam
Tip-1.2
W/M2k</t>
  </si>
  <si>
    <t>Toplam 
Cam 
Alanı-m2</t>
  </si>
  <si>
    <t>İç Isı
 kazancı
O1&lt;=
5*An
W</t>
  </si>
  <si>
    <t>İletim Yoluyla Gerç
Isı  Kaybı
W/K
A*U=Ad.Ud+
0,8*AT*UT+
0,5*At*Ut+
Ap*Up</t>
  </si>
  <si>
    <t>An ile ilişkili Q"=46,62 Atop/Vbrüt +17,38 (Kwh/m2)</t>
  </si>
  <si>
    <t>Vbrüt ile ilişkili Q"=14,92 Atop/Vbrüt +5,56 (Kwh/m3)</t>
  </si>
  <si>
    <t>An ile ilişkili Q"=68,59 Atop/Vbrüt +32,30 (Kwh/m2)</t>
  </si>
  <si>
    <t>Vbrüt ile ilişkili Q"=21,95 Atop/Vbrüt +10,34 (Kwh/m3)</t>
  </si>
  <si>
    <t>An ile ilişkili Q"=67,29 Atop/Vbrüt +50,16 (Kwh/m2)</t>
  </si>
  <si>
    <t>Vbrüt ile ilişkili Q"=21,74 Atop/Vbrüt +16,05 (Kwh/m3)</t>
  </si>
  <si>
    <t>An ile ilişkili Q"=82,81 Atop/Vbrüt +87,70 (Kwh/m2)</t>
  </si>
  <si>
    <t>Vbrüt ile ilişkili Q"=26,50 Atop/Vbrüt +28,06 (Kwh/m3)</t>
  </si>
  <si>
    <t xml:space="preserve">Alçı Karton 
Plak </t>
  </si>
  <si>
    <t>Odun talaşı 
levha</t>
  </si>
  <si>
    <t>Betonarme 
Duvar</t>
  </si>
  <si>
    <t>İç 
Sıcaklık
Ti-C</t>
  </si>
  <si>
    <t>Tip-2.4-
Alüminyum 
Doğrama 
Çift Cam
9 mm
Kaplamasız</t>
  </si>
  <si>
    <t>Tip-2.5-
Alüminyum 
Doğrama 
Çift Cam
12 mm 
Kaplamasız</t>
  </si>
  <si>
    <t>Tip-2.6-
Alüminyum
Doğrama 
Çift Cam
16 mm 
Kaplamasız</t>
  </si>
  <si>
    <t xml:space="preserve">Tip-2.7-
Alüminyum 
Doğrama 
TekCam </t>
  </si>
  <si>
    <t>Tip-3.4-
Ahşap S.
 Doğrama 
Çift Cam
9 mm 
Kaplamasız</t>
  </si>
  <si>
    <t>Tip-3.5-
Ahşap S.
Doğrama 
Çift Cam
12 mm 
Kaplamasız</t>
  </si>
  <si>
    <t>Tip-3.6-
Ahşap S. 
Doğrama 
Çift Cam
16 mm 
Kaplamasız</t>
  </si>
  <si>
    <t>Tip-3.7-
Ahşap S.
Doğrama 
Tek Cam</t>
  </si>
  <si>
    <t>Tip-3.1-
Ahşap S. 
Doğrama 
Çift Cam
9 mm 
Kaplamalı</t>
  </si>
  <si>
    <t>Tip-3.2-
Ahşap S. 
Doğrama 
Çift Cam
12 mm 
Kaplamalı</t>
  </si>
  <si>
    <t>Tip-3.3-
Ahşap S. 
Doğrama 
Çift Cam
16 mm 
Kaplamalı
Konfor</t>
  </si>
  <si>
    <t>Tip-2.1-
Alüminyum 
Doğrama 
Çift Cam
9 mm 
Kaplamalı</t>
  </si>
  <si>
    <t>Tip-2.2
Alüminyum 
Doğrama 
Çift Cam
12 mm 
Kaplamalı</t>
  </si>
  <si>
    <t>Tip-1.2-
Plastik 
Doğrama 
Çift Cam
12 mm 
Kaplamalı</t>
  </si>
  <si>
    <t>Tip-1.3-
Plastik 
Doğrama
Çift Cam
16 mm 
Kaplamalı
Konfor</t>
  </si>
  <si>
    <t>Tip-2.3-
Alüminyum 
Doğrama 
Çift Cam
16 mm 
Kaplamalı
Konfor</t>
  </si>
  <si>
    <t>Tip-1.4-
Plastik 
Doğrama 
Çift Cam
9 mm 
kaplamasız</t>
  </si>
  <si>
    <t>Tip-1.5-
Plastik 
Doğrama
Çift Cam
12 mm 
Kaplamasız</t>
  </si>
  <si>
    <t>Tip-1.6-
Plastik
Doğrama
Çift Cam 
16 mm 
Kaplamasız</t>
  </si>
  <si>
    <t>Tip-1.7-
Plastik
Doğrama 
TekCam-</t>
  </si>
  <si>
    <t>ISI KAYIPLARI (1 )</t>
  </si>
  <si>
    <t>Doğu-
Batı 
Yönü  Camlar 
Alan.
Ag-m2</t>
  </si>
  <si>
    <t>İç Isı
Kazancı
Q1-(W)</t>
  </si>
  <si>
    <t>İç Isı kazancı-Özgül Isı Kaybı-TABLO-7</t>
  </si>
  <si>
    <t>KKO
2/1
&lt;=25</t>
  </si>
  <si>
    <t>Tip-1.1-
Plastik 
Doğrama
Çift Cam
9 mm Kaplamalı</t>
  </si>
  <si>
    <t>Ahşap 
Kaplama</t>
  </si>
  <si>
    <t>Naylon-
Buhar 
Kesici</t>
  </si>
  <si>
    <t>Keçe-
Buhar 
Denge.</t>
  </si>
  <si>
    <t>Poliüret. 
Sandviç panel</t>
  </si>
  <si>
    <t>Tesviye 
Şapı</t>
  </si>
  <si>
    <t>Cam 
Yünü</t>
  </si>
  <si>
    <t>Tesviye 
Betonu</t>
  </si>
  <si>
    <t>Polisitiren Sert 
Köpük
(XPS)</t>
  </si>
  <si>
    <t>Ahşap 
parke</t>
  </si>
  <si>
    <t>PVC Yer 
Döşeme.</t>
  </si>
  <si>
    <t>Pencere 
Tipi</t>
  </si>
  <si>
    <t>(2)
Toplam
Kazanç
Q1+
Qgü
W</t>
  </si>
  <si>
    <t>Q"&gt;Q</t>
  </si>
  <si>
    <t>Sonuç:</t>
  </si>
  <si>
    <t>Malzeme
Adı</t>
  </si>
  <si>
    <t>1-PENCERELER</t>
  </si>
  <si>
    <t>KUZEY</t>
  </si>
  <si>
    <t>GÜNEY</t>
  </si>
  <si>
    <t>a((m)</t>
  </si>
  <si>
    <t>b(m)</t>
  </si>
  <si>
    <t>A(m2)</t>
  </si>
  <si>
    <t>NK</t>
  </si>
  <si>
    <t>ZK</t>
  </si>
  <si>
    <t>BK</t>
  </si>
  <si>
    <t>GENEL TOPL</t>
  </si>
  <si>
    <t>2-</t>
  </si>
  <si>
    <t>Topl(m3)</t>
  </si>
  <si>
    <t>Güney
 camlar
Ig
W/m2</t>
  </si>
  <si>
    <t>Adet</t>
  </si>
  <si>
    <t>DOĞU-BATI</t>
  </si>
  <si>
    <t>a-(m)</t>
  </si>
  <si>
    <t>b-(m)</t>
  </si>
  <si>
    <t>h-(m)</t>
  </si>
  <si>
    <t>V-(m3)</t>
  </si>
  <si>
    <t>BİNA BRÜT HACMİ-(V-(m3)/YÜZEY ALANI-Atop-(m2)</t>
  </si>
  <si>
    <t>Add(m2)</t>
  </si>
  <si>
    <t>Atav/Atab</t>
  </si>
  <si>
    <t>Qyıl-kj</t>
  </si>
  <si>
    <t>Qyıl-kwh</t>
  </si>
  <si>
    <t>Q"-kwh/*m2
=68,59xAtop/Vb+32,3</t>
  </si>
  <si>
    <t>Qyıl/An-kwh/m2</t>
  </si>
  <si>
    <t xml:space="preserve">
Q"-kwh/*m2
</t>
  </si>
  <si>
    <t>Kuzey
 camlar
Ig
W/m2</t>
  </si>
  <si>
    <t>İL</t>
  </si>
  <si>
    <t xml:space="preserve">İlçe </t>
  </si>
  <si>
    <t>Cad/Sk</t>
  </si>
  <si>
    <t>Mahalle</t>
  </si>
  <si>
    <t>Atop/Vb</t>
  </si>
  <si>
    <t>Atop=
Add+Atav+
Atab</t>
  </si>
  <si>
    <t>Bina Pencere Alanları Girişi-TABLO-8-m2</t>
  </si>
  <si>
    <t>Toplam 
Dış Duvar 
Alanı-m2</t>
  </si>
  <si>
    <t>Bina Brüt 
Hacmi-
Vbrüt-m3</t>
  </si>
  <si>
    <t>Seçilen Isı İletim katsayıları-Bina Değerleri</t>
  </si>
  <si>
    <t>Not:Tabloda Açık sarı değerler giriş değerleri olup,hesap edilen değerler-çıkış değerleri açık sarı dışındaki değerler
 olup-sonuç değerler gül rengi değerlerdir.</t>
  </si>
  <si>
    <t>Aşırı yoğun polistren sert köpüklerde mahaller hava alamayıp saten boyada nemlenmeye bağlı boya 
dökülmeleri vuku bulmaktadır.Tercih edilmesi tavsiye edilen dış duvar yalıtımında orta yoğunluklu sert köpükler olmaktadır.</t>
  </si>
  <si>
    <t>2.BÖLGE ISI YALITIM HESABI</t>
  </si>
  <si>
    <t>BİNA BİLGİLERİ TABLOSU-TABLO-1</t>
  </si>
  <si>
    <t>1.BÖLGE ISI YALITIM HESABI</t>
  </si>
  <si>
    <t>DIŞ DUVAR-TİP-7-Cephe Kaplama</t>
  </si>
  <si>
    <t>Çift cam-
2 Br Alan</t>
  </si>
  <si>
    <t>Hava Boşl.2Br
Alan</t>
  </si>
  <si>
    <t>Cam-2 Birim 
Alan</t>
  </si>
  <si>
    <t>Cam-1 Birim 
Alan</t>
  </si>
  <si>
    <t>Hava Boşl.1Br
Alan</t>
  </si>
  <si>
    <t>2.BÖLGE ISI YALITIM HESABI-ANA TABLO-2</t>
  </si>
  <si>
    <t>3.BÖLGE ISI YALITIM HESABI</t>
  </si>
  <si>
    <t>3.BÖLGE ISI YALITIM HESABI-ANA TABLO-2</t>
  </si>
  <si>
    <t>4.BÖLGE ISI YALITIM HESABI</t>
  </si>
  <si>
    <t>Su Yalıtımı-
1 kat naylon
veya asfalt
emdirilmiş
cam yünü</t>
  </si>
  <si>
    <t>Tesviye Şapı
400 dozlu</t>
  </si>
  <si>
    <t>1.BÖLGE ISI YALITIM HESABI-ANA TABLO-2</t>
  </si>
  <si>
    <t>Kazanç
Kullan.
Faktör
nay=
1-e(-1/kko)</t>
  </si>
  <si>
    <t xml:space="preserve">
Aylık Isıtma 
Enerjisi
Qay-kj
=(H(Ti-Td)-nay.(Q1+Qgü).
2592
</t>
  </si>
  <si>
    <t>Q"-kwh/*m2
=46,62xAtop/Vb+17,38</t>
  </si>
  <si>
    <t>Q"-kwh/*m2
=67,29xAtop/Vb+50,16</t>
  </si>
  <si>
    <t>Qyıl(kwh)=0,278*Qyıl(KJ)/1000</t>
  </si>
  <si>
    <t>TÜRKİYE İL-İLÇE. KIŞ-YAZ SICAKLIK-BÖLGE TABLOSU</t>
  </si>
  <si>
    <t>ŞEHİR</t>
  </si>
  <si>
    <t xml:space="preserve">KIŞ </t>
  </si>
  <si>
    <t>YAZ</t>
  </si>
  <si>
    <t>Bölge</t>
  </si>
  <si>
    <t>Böl
ge</t>
  </si>
  <si>
    <t>ADANA</t>
  </si>
  <si>
    <t>İSTANBUL</t>
  </si>
  <si>
    <t>IĞDIR</t>
  </si>
  <si>
    <t>YOZGAT</t>
  </si>
  <si>
    <t>ADAPAZARI</t>
  </si>
  <si>
    <t>İZMİR</t>
  </si>
  <si>
    <t>ISPARTA</t>
  </si>
  <si>
    <t>ZONGULDAK</t>
  </si>
  <si>
    <t>AFYON</t>
  </si>
  <si>
    <t>KARS</t>
  </si>
  <si>
    <t>BODRUM</t>
  </si>
  <si>
    <t>İSKENDERUN</t>
  </si>
  <si>
    <t>ANKARA</t>
  </si>
  <si>
    <t>KASTAMONU</t>
  </si>
  <si>
    <t>DATÇA</t>
  </si>
  <si>
    <t>OSMANİYE</t>
  </si>
  <si>
    <t>ANTAKYA</t>
  </si>
  <si>
    <t>KAYSERİ</t>
  </si>
  <si>
    <t>AYVALIK</t>
  </si>
  <si>
    <t>KÖYCEĞİZ</t>
  </si>
  <si>
    <t>ANTALYA</t>
  </si>
  <si>
    <t>KIRŞEHİR</t>
  </si>
  <si>
    <t>FETHİYE</t>
  </si>
  <si>
    <t>MİLAS</t>
  </si>
  <si>
    <t>AYDIN</t>
  </si>
  <si>
    <t>KOCAELİ</t>
  </si>
  <si>
    <t>ADIYAMAN</t>
  </si>
  <si>
    <t>GÖKOVA</t>
  </si>
  <si>
    <t>BALIKESİR</t>
  </si>
  <si>
    <t>KONYA</t>
  </si>
  <si>
    <t>AMASYA</t>
  </si>
  <si>
    <t>MARMARİ</t>
  </si>
  <si>
    <t>BANDIRMA</t>
  </si>
  <si>
    <t>KÜTAHYA</t>
  </si>
  <si>
    <t>BARTIN</t>
  </si>
  <si>
    <t>DALAMAN</t>
  </si>
  <si>
    <t>BİLECİK</t>
  </si>
  <si>
    <t>MALATYA</t>
  </si>
  <si>
    <t>BATMAN</t>
  </si>
  <si>
    <t>ŞIRNAK</t>
  </si>
  <si>
    <t>BOLU</t>
  </si>
  <si>
    <t>MANİSA</t>
  </si>
  <si>
    <t>K.MARAŞ</t>
  </si>
  <si>
    <t>HOPA</t>
  </si>
  <si>
    <t>BURDUR</t>
  </si>
  <si>
    <t>MARDİN</t>
  </si>
  <si>
    <t>ORDU</t>
  </si>
  <si>
    <t>DÜZCE</t>
  </si>
  <si>
    <t>BURSA</t>
  </si>
  <si>
    <t>MERSİN</t>
  </si>
  <si>
    <t>ARHAVİ</t>
  </si>
  <si>
    <t>ABANA</t>
  </si>
  <si>
    <t>ÇANAKKALE</t>
  </si>
  <si>
    <t>MUĞLA</t>
  </si>
  <si>
    <t>İNEBOLU</t>
  </si>
  <si>
    <t>KİLİS</t>
  </si>
  <si>
    <t>ÇANKIRI</t>
  </si>
  <si>
    <t>NİĞDE</t>
  </si>
  <si>
    <t>BOZKURT</t>
  </si>
  <si>
    <t>YALOVA</t>
  </si>
  <si>
    <t>ÇORUM</t>
  </si>
  <si>
    <t>RİZE</t>
  </si>
  <si>
    <t>ÇATALZEYTİN</t>
  </si>
  <si>
    <t>CİDE</t>
  </si>
  <si>
    <t>DENİZLİ</t>
  </si>
  <si>
    <t>SAMSUN</t>
  </si>
  <si>
    <t>DOĞANYURT</t>
  </si>
  <si>
    <t>ARTVİN</t>
  </si>
  <si>
    <t>DİYARBAKIR</t>
  </si>
  <si>
    <t>SİİRT</t>
  </si>
  <si>
    <t>AKSARAY</t>
  </si>
  <si>
    <t>BİNGÖL</t>
  </si>
  <si>
    <t>EDİRNE</t>
  </si>
  <si>
    <t>SİNOP</t>
  </si>
  <si>
    <t>KARAMAN</t>
  </si>
  <si>
    <t>KARABÜK</t>
  </si>
  <si>
    <t>ELAZIĞ</t>
  </si>
  <si>
    <t>SİVAS</t>
  </si>
  <si>
    <t>KIRIKALE</t>
  </si>
  <si>
    <t>NEVŞEHİR</t>
  </si>
  <si>
    <t>ERZİNCAN</t>
  </si>
  <si>
    <t>ŞANLIURFA</t>
  </si>
  <si>
    <t>TOKAT</t>
  </si>
  <si>
    <t>TUNCELİ</t>
  </si>
  <si>
    <t>ERZURUM</t>
  </si>
  <si>
    <t>TEKİRDAĞ</t>
  </si>
  <si>
    <t>DURSUNBEY</t>
  </si>
  <si>
    <t>ULUS</t>
  </si>
  <si>
    <t>ESKİŞEHİR</t>
  </si>
  <si>
    <t>TRABZON</t>
  </si>
  <si>
    <t>KIRKLARELİ</t>
  </si>
  <si>
    <t>TOSYA</t>
  </si>
  <si>
    <t>GAZİANTEP</t>
  </si>
  <si>
    <t>UŞAK</t>
  </si>
  <si>
    <t>POZANTI</t>
  </si>
  <si>
    <t>AĞRI</t>
  </si>
  <si>
    <t>GİRESUN</t>
  </si>
  <si>
    <t>VAN</t>
  </si>
  <si>
    <t>KORKUTELİ</t>
  </si>
  <si>
    <t>BAYBURT</t>
  </si>
  <si>
    <t>ULUDAĞ</t>
  </si>
  <si>
    <t>AFŞİN</t>
  </si>
  <si>
    <t>MERZİFON</t>
  </si>
  <si>
    <t>BİTLİS</t>
  </si>
  <si>
    <t>KIĞI</t>
  </si>
  <si>
    <t>GÖKSUN</t>
  </si>
  <si>
    <t>ARDAHAN</t>
  </si>
  <si>
    <t>MUŞ</t>
  </si>
  <si>
    <t>PÜLÜMÜR</t>
  </si>
  <si>
    <t>Ş.KARAHİSAR</t>
  </si>
  <si>
    <t>MESUDİYE</t>
  </si>
  <si>
    <t>KELES</t>
  </si>
  <si>
    <t>SOLHAN</t>
  </si>
  <si>
    <t>ELBİSTAN</t>
  </si>
  <si>
    <t>GÜMÜŞHANE</t>
  </si>
  <si>
    <t>ÇK</t>
  </si>
  <si>
    <t>NK+ÇK</t>
  </si>
  <si>
    <t>4.BÖLGE ISI YALITIM HESABI-ANA TABLO-2</t>
  </si>
  <si>
    <t>Q"-kwh/*m2
=82,81xAtop/Vb+87,7</t>
  </si>
  <si>
    <t>DIŞ DUVAR-TİP-1(Y.D.Tuğla-Mantolama)</t>
  </si>
  <si>
    <t>DIŞ DUVAR-TİP-2(BİMS-Mantolama)</t>
  </si>
  <si>
    <t>DIŞ DUVAR-TİP-3(İzotuğla-Mantolama)</t>
  </si>
  <si>
    <t>DIŞ DUVAR-TİP-4(Sadece Ytong)</t>
  </si>
</sst>
</file>

<file path=xl/styles.xml><?xml version="1.0" encoding="utf-8"?>
<styleSheet xmlns="http://schemas.openxmlformats.org/spreadsheetml/2006/main">
  <numFmts count="1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#\ ?/2"/>
    <numFmt numFmtId="174" formatCode="0.000"/>
  </numFmts>
  <fonts count="54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sz val="14"/>
      <name val="Arial Tur"/>
      <family val="0"/>
    </font>
    <font>
      <sz val="9"/>
      <name val="Arial Tur"/>
      <family val="0"/>
    </font>
    <font>
      <sz val="11"/>
      <name val="Arial Tur"/>
      <family val="0"/>
    </font>
    <font>
      <b/>
      <sz val="14"/>
      <name val="Arial Tu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name val="Arial Tu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72" fontId="0" fillId="0" borderId="0" xfId="0" applyNumberForma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174" fontId="6" fillId="37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38" borderId="10" xfId="0" applyNumberFormat="1" applyFill="1" applyBorder="1" applyAlignment="1">
      <alignment horizontal="center" vertical="center"/>
    </xf>
    <xf numFmtId="2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74" fontId="6" fillId="0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4" fontId="6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174" fontId="6" fillId="0" borderId="12" xfId="0" applyNumberFormat="1" applyFon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2" fontId="6" fillId="36" borderId="10" xfId="0" applyNumberFormat="1" applyFont="1" applyFill="1" applyBorder="1" applyAlignment="1">
      <alignment horizontal="center" vertical="center"/>
    </xf>
    <xf numFmtId="2" fontId="0" fillId="36" borderId="10" xfId="0" applyNumberForma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 wrapText="1"/>
    </xf>
    <xf numFmtId="1" fontId="0" fillId="37" borderId="10" xfId="0" applyNumberFormat="1" applyFill="1" applyBorder="1" applyAlignment="1">
      <alignment horizontal="center" vertical="center"/>
    </xf>
    <xf numFmtId="1" fontId="6" fillId="37" borderId="10" xfId="0" applyNumberFormat="1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172" fontId="6" fillId="35" borderId="10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vertical="center"/>
    </xf>
    <xf numFmtId="1" fontId="6" fillId="35" borderId="10" xfId="0" applyNumberFormat="1" applyFont="1" applyFill="1" applyBorder="1" applyAlignment="1">
      <alignment horizontal="center" vertical="center"/>
    </xf>
    <xf numFmtId="172" fontId="6" fillId="35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 vertical="center"/>
    </xf>
    <xf numFmtId="172" fontId="6" fillId="36" borderId="10" xfId="0" applyNumberFormat="1" applyFont="1" applyFill="1" applyBorder="1" applyAlignment="1">
      <alignment horizontal="center" vertical="center"/>
    </xf>
    <xf numFmtId="1" fontId="6" fillId="39" borderId="10" xfId="0" applyNumberFormat="1" applyFont="1" applyFill="1" applyBorder="1" applyAlignment="1">
      <alignment horizontal="center" vertical="center"/>
    </xf>
    <xf numFmtId="172" fontId="0" fillId="39" borderId="10" xfId="0" applyNumberFormat="1" applyFill="1" applyBorder="1" applyAlignment="1">
      <alignment horizontal="center" vertical="center"/>
    </xf>
    <xf numFmtId="172" fontId="6" fillId="39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" fontId="0" fillId="36" borderId="11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/>
    </xf>
    <xf numFmtId="0" fontId="9" fillId="35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vertical="center" wrapText="1"/>
    </xf>
    <xf numFmtId="0" fontId="8" fillId="39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vertical="center" wrapText="1"/>
    </xf>
    <xf numFmtId="1" fontId="0" fillId="41" borderId="10" xfId="0" applyNumberFormat="1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/>
    </xf>
    <xf numFmtId="174" fontId="0" fillId="34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42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0" borderId="0" xfId="0" applyBorder="1" applyAlignment="1">
      <alignment/>
    </xf>
    <xf numFmtId="0" fontId="0" fillId="36" borderId="0" xfId="0" applyFill="1" applyBorder="1" applyAlignment="1">
      <alignment horizontal="center"/>
    </xf>
    <xf numFmtId="0" fontId="0" fillId="37" borderId="10" xfId="0" applyFill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7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39" borderId="15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 wrapText="1"/>
    </xf>
    <xf numFmtId="172" fontId="5" fillId="37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0" fillId="37" borderId="1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wrapText="1"/>
    </xf>
    <xf numFmtId="2" fontId="0" fillId="0" borderId="0" xfId="0" applyNumberForma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1" fontId="0" fillId="37" borderId="10" xfId="0" applyNumberFormat="1" applyFont="1" applyFill="1" applyBorder="1" applyAlignment="1">
      <alignment horizontal="center" vertical="center"/>
    </xf>
    <xf numFmtId="172" fontId="3" fillId="36" borderId="10" xfId="0" applyNumberFormat="1" applyFont="1" applyFill="1" applyBorder="1" applyAlignment="1">
      <alignment horizontal="center" vertical="center"/>
    </xf>
    <xf numFmtId="172" fontId="3" fillId="39" borderId="15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172" fontId="4" fillId="37" borderId="10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left" vertical="center"/>
    </xf>
    <xf numFmtId="0" fontId="0" fillId="37" borderId="0" xfId="0" applyFill="1" applyBorder="1" applyAlignment="1">
      <alignment horizontal="left" vertical="center"/>
    </xf>
    <xf numFmtId="0" fontId="0" fillId="37" borderId="0" xfId="0" applyFill="1" applyBorder="1" applyAlignment="1">
      <alignment horizontal="center" vertical="center"/>
    </xf>
    <xf numFmtId="172" fontId="0" fillId="37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34" borderId="14" xfId="0" applyFont="1" applyFill="1" applyBorder="1" applyAlignment="1">
      <alignment horizontal="center" vertical="top" wrapText="1"/>
    </xf>
    <xf numFmtId="0" fontId="13" fillId="35" borderId="14" xfId="0" applyFont="1" applyFill="1" applyBorder="1" applyAlignment="1">
      <alignment horizontal="center" vertical="top" wrapText="1"/>
    </xf>
    <xf numFmtId="0" fontId="14" fillId="37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 applyProtection="1">
      <alignment horizontal="center" vertical="top" wrapText="1"/>
      <protection/>
    </xf>
    <xf numFmtId="0" fontId="15" fillId="33" borderId="10" xfId="0" applyFont="1" applyFill="1" applyBorder="1" applyAlignment="1">
      <alignment vertical="top" wrapText="1"/>
    </xf>
    <xf numFmtId="0" fontId="16" fillId="34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 applyProtection="1">
      <alignment horizontal="center" vertical="top" wrapText="1"/>
      <protection/>
    </xf>
    <xf numFmtId="0" fontId="4" fillId="34" borderId="10" xfId="0" applyFont="1" applyFill="1" applyBorder="1" applyAlignment="1" applyProtection="1">
      <alignment horizontal="center" vertical="top" wrapText="1"/>
      <protection/>
    </xf>
    <xf numFmtId="0" fontId="13" fillId="35" borderId="10" xfId="0" applyFont="1" applyFill="1" applyBorder="1" applyAlignment="1">
      <alignment horizontal="center" vertical="top" wrapText="1"/>
    </xf>
    <xf numFmtId="0" fontId="17" fillId="37" borderId="10" xfId="0" applyFont="1" applyFill="1" applyBorder="1" applyAlignment="1">
      <alignment horizontal="center" vertical="top" wrapText="1"/>
    </xf>
    <xf numFmtId="0" fontId="18" fillId="37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vertical="top" wrapText="1"/>
    </xf>
    <xf numFmtId="0" fontId="16" fillId="35" borderId="10" xfId="0" applyFont="1" applyFill="1" applyBorder="1" applyAlignment="1">
      <alignment vertical="top" wrapText="1"/>
    </xf>
    <xf numFmtId="0" fontId="19" fillId="37" borderId="10" xfId="0" applyFont="1" applyFill="1" applyBorder="1" applyAlignment="1">
      <alignment horizontal="center" vertical="center"/>
    </xf>
    <xf numFmtId="1" fontId="0" fillId="36" borderId="1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172" fontId="0" fillId="37" borderId="10" xfId="0" applyNumberFormat="1" applyFill="1" applyBorder="1" applyAlignment="1">
      <alignment horizontal="center"/>
    </xf>
    <xf numFmtId="172" fontId="5" fillId="37" borderId="0" xfId="0" applyNumberFormat="1" applyFont="1" applyFill="1" applyBorder="1" applyAlignment="1">
      <alignment horizontal="center" vertical="center"/>
    </xf>
    <xf numFmtId="172" fontId="4" fillId="37" borderId="0" xfId="0" applyNumberFormat="1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172" fontId="8" fillId="35" borderId="15" xfId="0" applyNumberFormat="1" applyFont="1" applyFill="1" applyBorder="1" applyAlignment="1">
      <alignment horizontal="center" vertical="center" wrapText="1"/>
    </xf>
    <xf numFmtId="172" fontId="8" fillId="35" borderId="16" xfId="0" applyNumberFormat="1" applyFont="1" applyFill="1" applyBorder="1" applyAlignment="1">
      <alignment horizontal="center" vertical="center" wrapText="1"/>
    </xf>
    <xf numFmtId="172" fontId="8" fillId="35" borderId="14" xfId="0" applyNumberFormat="1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6" fillId="39" borderId="15" xfId="0" applyFont="1" applyFill="1" applyBorder="1" applyAlignment="1">
      <alignment horizontal="center" vertical="center" wrapText="1"/>
    </xf>
    <xf numFmtId="0" fontId="6" fillId="39" borderId="16" xfId="0" applyFont="1" applyFill="1" applyBorder="1" applyAlignment="1">
      <alignment horizontal="center" vertical="center" wrapText="1"/>
    </xf>
    <xf numFmtId="0" fontId="6" fillId="39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74" fontId="6" fillId="37" borderId="15" xfId="0" applyNumberFormat="1" applyFont="1" applyFill="1" applyBorder="1" applyAlignment="1">
      <alignment horizontal="center" vertical="center" wrapText="1"/>
    </xf>
    <xf numFmtId="174" fontId="6" fillId="37" borderId="16" xfId="0" applyNumberFormat="1" applyFont="1" applyFill="1" applyBorder="1" applyAlignment="1">
      <alignment horizontal="center" vertical="center" wrapText="1"/>
    </xf>
    <xf numFmtId="174" fontId="6" fillId="37" borderId="14" xfId="0" applyNumberFormat="1" applyFont="1" applyFill="1" applyBorder="1" applyAlignment="1">
      <alignment horizontal="center" vertical="center" wrapText="1"/>
    </xf>
    <xf numFmtId="2" fontId="0" fillId="36" borderId="15" xfId="0" applyNumberFormat="1" applyFill="1" applyBorder="1" applyAlignment="1">
      <alignment horizontal="center" vertical="center" wrapText="1"/>
    </xf>
    <xf numFmtId="2" fontId="0" fillId="36" borderId="16" xfId="0" applyNumberFormat="1" applyFill="1" applyBorder="1" applyAlignment="1">
      <alignment horizontal="center" vertical="center" wrapText="1"/>
    </xf>
    <xf numFmtId="2" fontId="0" fillId="36" borderId="14" xfId="0" applyNumberForma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8" fillId="41" borderId="15" xfId="0" applyFont="1" applyFill="1" applyBorder="1" applyAlignment="1">
      <alignment horizontal="center" vertical="center" wrapText="1"/>
    </xf>
    <xf numFmtId="0" fontId="8" fillId="41" borderId="16" xfId="0" applyFont="1" applyFill="1" applyBorder="1" applyAlignment="1">
      <alignment horizontal="center" vertical="center" wrapText="1"/>
    </xf>
    <xf numFmtId="0" fontId="8" fillId="41" borderId="14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1" fontId="6" fillId="35" borderId="15" xfId="0" applyNumberFormat="1" applyFont="1" applyFill="1" applyBorder="1" applyAlignment="1">
      <alignment horizontal="center" vertical="center"/>
    </xf>
    <xf numFmtId="1" fontId="6" fillId="35" borderId="16" xfId="0" applyNumberFormat="1" applyFont="1" applyFill="1" applyBorder="1" applyAlignment="1">
      <alignment horizontal="center" vertical="center"/>
    </xf>
    <xf numFmtId="1" fontId="6" fillId="35" borderId="14" xfId="0" applyNumberFormat="1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2" fontId="0" fillId="41" borderId="11" xfId="0" applyNumberFormat="1" applyFill="1" applyBorder="1" applyAlignment="1">
      <alignment horizontal="center" vertical="center"/>
    </xf>
    <xf numFmtId="2" fontId="0" fillId="41" borderId="12" xfId="0" applyNumberFormat="1" applyFill="1" applyBorder="1" applyAlignment="1">
      <alignment horizontal="center" vertical="center"/>
    </xf>
    <xf numFmtId="2" fontId="0" fillId="41" borderId="13" xfId="0" applyNumberFormat="1" applyFill="1" applyBorder="1" applyAlignment="1">
      <alignment horizontal="center" vertical="center"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0" borderId="18" xfId="0" applyBorder="1" applyAlignment="1">
      <alignment horizontal="center"/>
    </xf>
    <xf numFmtId="0" fontId="6" fillId="36" borderId="20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7" borderId="11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2" xfId="0" applyFill="1" applyBorder="1" applyAlignment="1">
      <alignment/>
    </xf>
    <xf numFmtId="0" fontId="10" fillId="35" borderId="11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41" borderId="11" xfId="0" applyFont="1" applyFill="1" applyBorder="1" applyAlignment="1">
      <alignment horizontal="center"/>
    </xf>
    <xf numFmtId="0" fontId="3" fillId="41" borderId="12" xfId="0" applyFont="1" applyFill="1" applyBorder="1" applyAlignment="1">
      <alignment horizontal="center"/>
    </xf>
    <xf numFmtId="0" fontId="3" fillId="41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9" borderId="15" xfId="0" applyFont="1" applyFill="1" applyBorder="1" applyAlignment="1">
      <alignment horizontal="center" vertical="center"/>
    </xf>
    <xf numFmtId="0" fontId="0" fillId="39" borderId="14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1" fontId="6" fillId="41" borderId="10" xfId="0" applyNumberFormat="1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6" fillId="41" borderId="20" xfId="0" applyFont="1" applyFill="1" applyBorder="1" applyAlignment="1">
      <alignment horizontal="center" vertical="center"/>
    </xf>
    <xf numFmtId="0" fontId="6" fillId="41" borderId="21" xfId="0" applyFont="1" applyFill="1" applyBorder="1" applyAlignment="1">
      <alignment horizontal="center" vertical="center"/>
    </xf>
    <xf numFmtId="0" fontId="6" fillId="41" borderId="22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6" fillId="43" borderId="10" xfId="0" applyFont="1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72" fontId="5" fillId="41" borderId="10" xfId="0" applyNumberFormat="1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0" fillId="39" borderId="11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 vertical="center"/>
    </xf>
    <xf numFmtId="0" fontId="0" fillId="39" borderId="1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12" fillId="33" borderId="14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2"/>
  <sheetViews>
    <sheetView tabSelected="1" zoomScalePageLayoutView="0" workbookViewId="0" topLeftCell="A40">
      <selection activeCell="H36" sqref="H36:H37"/>
    </sheetView>
  </sheetViews>
  <sheetFormatPr defaultColWidth="9.00390625" defaultRowHeight="15" customHeight="1"/>
  <cols>
    <col min="1" max="1" width="6.25390625" style="1" customWidth="1"/>
    <col min="2" max="2" width="12.875" style="1" customWidth="1"/>
    <col min="3" max="3" width="9.375" style="1" customWidth="1"/>
    <col min="4" max="4" width="10.75390625" style="1" customWidth="1"/>
    <col min="5" max="6" width="9.00390625" style="1" customWidth="1"/>
    <col min="7" max="7" width="10.625" style="1" customWidth="1"/>
    <col min="8" max="8" width="10.375" style="1" customWidth="1"/>
    <col min="9" max="9" width="8.25390625" style="1" customWidth="1"/>
    <col min="10" max="10" width="7.625" style="1" customWidth="1"/>
    <col min="11" max="11" width="7.875" style="1" customWidth="1"/>
    <col min="12" max="12" width="14.25390625" style="1" customWidth="1"/>
    <col min="13" max="13" width="9.125" style="1" hidden="1" customWidth="1"/>
    <col min="14" max="14" width="9.75390625" style="1" customWidth="1"/>
    <col min="15" max="15" width="11.125" style="1" customWidth="1"/>
    <col min="16" max="16" width="12.125" style="1" customWidth="1"/>
    <col min="17" max="17" width="13.25390625" style="1" customWidth="1"/>
    <col min="18" max="18" width="6.25390625" style="1" customWidth="1"/>
    <col min="19" max="19" width="4.375" style="1" customWidth="1"/>
    <col min="20" max="20" width="5.00390625" style="1" customWidth="1"/>
    <col min="21" max="21" width="4.75390625" style="1" customWidth="1"/>
    <col min="22" max="16384" width="9.125" style="1" customWidth="1"/>
  </cols>
  <sheetData>
    <row r="1" spans="1:19" ht="15" customHeight="1">
      <c r="A1" s="6"/>
      <c r="B1" s="6"/>
      <c r="C1" s="5"/>
      <c r="D1" s="3"/>
      <c r="E1" s="3"/>
      <c r="F1" s="7"/>
      <c r="G1" s="3"/>
      <c r="H1" s="3"/>
      <c r="I1" s="3"/>
      <c r="J1" s="3"/>
      <c r="K1" s="2"/>
      <c r="O1" s="9"/>
      <c r="P1" s="3"/>
      <c r="Q1" s="8"/>
      <c r="R1" s="8"/>
      <c r="S1" s="8"/>
    </row>
    <row r="2" spans="1:15" ht="15" customHeight="1">
      <c r="A2" s="265" t="s">
        <v>23</v>
      </c>
      <c r="B2" s="265"/>
      <c r="C2" s="265"/>
      <c r="D2" s="265"/>
      <c r="E2" s="265"/>
      <c r="F2" s="265"/>
      <c r="G2" s="3"/>
      <c r="H2" s="3"/>
      <c r="I2" s="3"/>
      <c r="J2" s="3"/>
      <c r="K2" s="2"/>
      <c r="O2" s="4"/>
    </row>
    <row r="3" spans="1:15" ht="15" customHeight="1">
      <c r="A3" s="6"/>
      <c r="B3" s="266" t="s">
        <v>24</v>
      </c>
      <c r="C3" s="267"/>
      <c r="D3" s="267"/>
      <c r="E3" s="267"/>
      <c r="F3" s="268"/>
      <c r="G3" s="3"/>
      <c r="H3" s="3"/>
      <c r="I3" s="3"/>
      <c r="J3" s="3"/>
      <c r="K3" s="2"/>
      <c r="O3" s="4"/>
    </row>
    <row r="4" spans="1:15" ht="31.5" customHeight="1">
      <c r="A4" s="12" t="s">
        <v>3</v>
      </c>
      <c r="B4" s="77" t="s">
        <v>165</v>
      </c>
      <c r="C4" s="18" t="s">
        <v>8</v>
      </c>
      <c r="D4" s="11" t="s">
        <v>7</v>
      </c>
      <c r="E4" s="19" t="s">
        <v>4</v>
      </c>
      <c r="F4" s="23" t="s">
        <v>9</v>
      </c>
      <c r="G4" s="3"/>
      <c r="H4" s="3"/>
      <c r="I4" s="3"/>
      <c r="J4" s="3"/>
      <c r="K4" s="2"/>
      <c r="O4" s="4"/>
    </row>
    <row r="5" spans="1:15" ht="15.75" customHeight="1">
      <c r="A5" s="15"/>
      <c r="B5" s="271" t="s">
        <v>11</v>
      </c>
      <c r="C5" s="272"/>
      <c r="D5" s="272"/>
      <c r="E5" s="272"/>
      <c r="F5" s="273"/>
      <c r="G5" s="3"/>
      <c r="H5" s="3"/>
      <c r="I5" s="3"/>
      <c r="J5" s="3"/>
      <c r="K5" s="2"/>
      <c r="O5" s="4"/>
    </row>
    <row r="6" spans="1:15" ht="15.75" customHeight="1">
      <c r="A6" s="12"/>
      <c r="B6" s="262" t="s">
        <v>352</v>
      </c>
      <c r="C6" s="263"/>
      <c r="D6" s="263"/>
      <c r="E6" s="263"/>
      <c r="F6" s="264"/>
      <c r="G6" s="3"/>
      <c r="H6" s="3"/>
      <c r="I6" s="3"/>
      <c r="J6" s="3"/>
      <c r="K6" s="2"/>
      <c r="O6" s="4"/>
    </row>
    <row r="7" spans="1:15" ht="15" customHeight="1">
      <c r="A7" s="12">
        <v>1</v>
      </c>
      <c r="B7" s="78" t="s">
        <v>0</v>
      </c>
      <c r="C7" s="13"/>
      <c r="D7" s="14"/>
      <c r="E7" s="20">
        <v>0.13</v>
      </c>
      <c r="F7" s="22"/>
      <c r="G7" s="3"/>
      <c r="H7" s="3"/>
      <c r="I7" s="3"/>
      <c r="J7" s="3"/>
      <c r="K7" s="2"/>
      <c r="O7" s="4"/>
    </row>
    <row r="8" spans="1:15" ht="15" customHeight="1">
      <c r="A8" s="12">
        <v>2</v>
      </c>
      <c r="B8" s="78" t="s">
        <v>5</v>
      </c>
      <c r="C8" s="16">
        <v>0.02</v>
      </c>
      <c r="D8" s="14">
        <v>0.87</v>
      </c>
      <c r="E8" s="20">
        <f>C8/D8</f>
        <v>0.022988505747126436</v>
      </c>
      <c r="F8" s="22"/>
      <c r="G8" s="3"/>
      <c r="H8" s="3"/>
      <c r="I8" s="3"/>
      <c r="J8" s="3"/>
      <c r="K8" s="2"/>
      <c r="O8" s="4"/>
    </row>
    <row r="9" spans="1:15" ht="28.5" customHeight="1">
      <c r="A9" s="12">
        <v>3</v>
      </c>
      <c r="B9" s="44" t="s">
        <v>100</v>
      </c>
      <c r="C9" s="10">
        <v>0.19</v>
      </c>
      <c r="D9" s="27">
        <v>0.45</v>
      </c>
      <c r="E9" s="20">
        <f>C9/D9</f>
        <v>0.4222222222222222</v>
      </c>
      <c r="F9" s="22"/>
      <c r="G9" s="3"/>
      <c r="H9" s="3"/>
      <c r="I9" s="3"/>
      <c r="J9" s="3"/>
      <c r="K9" s="2"/>
      <c r="O9" s="4"/>
    </row>
    <row r="10" spans="1:15" ht="15" customHeight="1">
      <c r="A10" s="12">
        <v>4</v>
      </c>
      <c r="B10" s="78" t="s">
        <v>6</v>
      </c>
      <c r="C10" s="16">
        <v>0.02</v>
      </c>
      <c r="D10" s="14">
        <v>0.87</v>
      </c>
      <c r="E10" s="20">
        <f>C10/D10</f>
        <v>0.022988505747126436</v>
      </c>
      <c r="F10" s="22"/>
      <c r="G10" s="3"/>
      <c r="H10" s="3"/>
      <c r="I10" s="3"/>
      <c r="J10" s="3"/>
      <c r="K10" s="2"/>
      <c r="O10" s="4"/>
    </row>
    <row r="11" spans="1:15" ht="41.25" customHeight="1">
      <c r="A11" s="12">
        <v>5</v>
      </c>
      <c r="B11" s="44" t="s">
        <v>101</v>
      </c>
      <c r="C11" s="10">
        <v>0.05</v>
      </c>
      <c r="D11" s="14">
        <v>0.03</v>
      </c>
      <c r="E11" s="20">
        <f>C11/D11</f>
        <v>1.6666666666666667</v>
      </c>
      <c r="F11" s="22"/>
      <c r="G11" s="3"/>
      <c r="H11" s="3"/>
      <c r="I11" s="3"/>
      <c r="J11" s="3"/>
      <c r="K11" s="2"/>
      <c r="O11" s="4"/>
    </row>
    <row r="12" spans="1:15" ht="15" customHeight="1">
      <c r="A12" s="12">
        <v>6</v>
      </c>
      <c r="B12" s="78" t="s">
        <v>6</v>
      </c>
      <c r="C12" s="16">
        <v>0.02</v>
      </c>
      <c r="D12" s="14">
        <v>0.87</v>
      </c>
      <c r="E12" s="20">
        <f>C12/D12</f>
        <v>0.022988505747126436</v>
      </c>
      <c r="F12" s="22"/>
      <c r="G12" s="3"/>
      <c r="H12" s="3"/>
      <c r="I12" s="3"/>
      <c r="J12" s="3"/>
      <c r="K12" s="2"/>
      <c r="O12" s="4"/>
    </row>
    <row r="13" spans="1:15" ht="15" customHeight="1">
      <c r="A13" s="12">
        <v>7</v>
      </c>
      <c r="B13" s="78" t="s">
        <v>1</v>
      </c>
      <c r="C13" s="16"/>
      <c r="D13" s="14"/>
      <c r="E13" s="20">
        <v>0.04</v>
      </c>
      <c r="F13" s="22"/>
      <c r="G13" s="3"/>
      <c r="H13" s="3"/>
      <c r="I13" s="3"/>
      <c r="J13" s="3"/>
      <c r="K13" s="2"/>
      <c r="O13" s="4"/>
    </row>
    <row r="14" spans="1:15" ht="15" customHeight="1">
      <c r="A14" s="12">
        <v>8</v>
      </c>
      <c r="B14" s="17"/>
      <c r="C14" s="16"/>
      <c r="D14" s="14"/>
      <c r="E14" s="20">
        <f>SUM(E7:E13)</f>
        <v>2.3278544061302684</v>
      </c>
      <c r="F14" s="22">
        <f>1/E14</f>
        <v>0.42958013068453016</v>
      </c>
      <c r="G14" s="3"/>
      <c r="H14" s="3"/>
      <c r="I14" s="3"/>
      <c r="J14" s="3"/>
      <c r="K14" s="2"/>
      <c r="O14" s="4"/>
    </row>
    <row r="15" spans="1:15" ht="15" customHeight="1">
      <c r="A15" s="24">
        <v>9</v>
      </c>
      <c r="B15" s="25"/>
      <c r="C15" s="24"/>
      <c r="D15" s="24"/>
      <c r="E15" s="26"/>
      <c r="F15" s="21"/>
      <c r="G15" s="3"/>
      <c r="H15" s="3"/>
      <c r="I15" s="3"/>
      <c r="J15" s="3"/>
      <c r="K15" s="2"/>
      <c r="O15" s="4"/>
    </row>
    <row r="16" spans="1:15" ht="15" customHeight="1">
      <c r="A16" s="12"/>
      <c r="B16" s="262" t="s">
        <v>353</v>
      </c>
      <c r="C16" s="263"/>
      <c r="D16" s="263"/>
      <c r="E16" s="263"/>
      <c r="F16" s="264"/>
      <c r="G16" s="3"/>
      <c r="H16" s="3"/>
      <c r="I16" s="3"/>
      <c r="J16" s="3"/>
      <c r="K16" s="2"/>
      <c r="O16" s="4"/>
    </row>
    <row r="17" spans="1:15" ht="15" customHeight="1">
      <c r="A17" s="12">
        <v>1</v>
      </c>
      <c r="B17" s="78" t="s">
        <v>0</v>
      </c>
      <c r="C17" s="13"/>
      <c r="D17" s="14"/>
      <c r="E17" s="20">
        <v>0.13</v>
      </c>
      <c r="F17" s="22"/>
      <c r="G17" s="3"/>
      <c r="H17" s="3"/>
      <c r="I17" s="3"/>
      <c r="J17" s="3"/>
      <c r="K17" s="2"/>
      <c r="O17" s="4"/>
    </row>
    <row r="18" spans="1:15" ht="15" customHeight="1">
      <c r="A18" s="12">
        <v>2</v>
      </c>
      <c r="B18" s="78" t="s">
        <v>5</v>
      </c>
      <c r="C18" s="16">
        <v>0.02</v>
      </c>
      <c r="D18" s="14">
        <v>0.87</v>
      </c>
      <c r="E18" s="20">
        <f>C18/D18</f>
        <v>0.022988505747126436</v>
      </c>
      <c r="F18" s="22"/>
      <c r="G18" s="3"/>
      <c r="H18" s="3"/>
      <c r="I18" s="3"/>
      <c r="J18" s="3"/>
      <c r="K18" s="2"/>
      <c r="O18" s="4"/>
    </row>
    <row r="19" spans="1:15" ht="15" customHeight="1">
      <c r="A19" s="12">
        <v>3</v>
      </c>
      <c r="B19" s="78" t="s">
        <v>29</v>
      </c>
      <c r="C19" s="10">
        <v>0.15</v>
      </c>
      <c r="D19" s="27">
        <v>0.18</v>
      </c>
      <c r="E19" s="20">
        <f>C19/D19</f>
        <v>0.8333333333333334</v>
      </c>
      <c r="F19" s="22"/>
      <c r="G19" s="3"/>
      <c r="H19" s="3"/>
      <c r="I19" s="3"/>
      <c r="J19" s="3"/>
      <c r="K19" s="2"/>
      <c r="O19" s="4"/>
    </row>
    <row r="20" spans="1:15" ht="15" customHeight="1">
      <c r="A20" s="12">
        <v>4</v>
      </c>
      <c r="B20" s="78" t="s">
        <v>6</v>
      </c>
      <c r="C20" s="16">
        <v>0.02</v>
      </c>
      <c r="D20" s="14">
        <v>0.87</v>
      </c>
      <c r="E20" s="20">
        <f>C20/D20</f>
        <v>0.022988505747126436</v>
      </c>
      <c r="F20" s="22"/>
      <c r="G20" s="3"/>
      <c r="H20" s="3"/>
      <c r="I20" s="3"/>
      <c r="J20" s="3"/>
      <c r="K20" s="2"/>
      <c r="O20" s="4"/>
    </row>
    <row r="21" spans="1:15" ht="40.5" customHeight="1">
      <c r="A21" s="12">
        <v>5</v>
      </c>
      <c r="B21" s="44" t="s">
        <v>101</v>
      </c>
      <c r="C21" s="10">
        <v>0.04</v>
      </c>
      <c r="D21" s="14">
        <v>0.03</v>
      </c>
      <c r="E21" s="20">
        <f>C21/D21</f>
        <v>1.3333333333333335</v>
      </c>
      <c r="F21" s="22"/>
      <c r="G21" s="3"/>
      <c r="H21" s="3"/>
      <c r="I21" s="3"/>
      <c r="J21" s="3"/>
      <c r="K21" s="2"/>
      <c r="O21" s="4"/>
    </row>
    <row r="22" spans="1:15" ht="15" customHeight="1">
      <c r="A22" s="12">
        <v>6</v>
      </c>
      <c r="B22" s="78" t="s">
        <v>6</v>
      </c>
      <c r="C22" s="16">
        <v>0.02</v>
      </c>
      <c r="D22" s="14">
        <v>0.87</v>
      </c>
      <c r="E22" s="20">
        <f>C22/D22</f>
        <v>0.022988505747126436</v>
      </c>
      <c r="F22" s="22"/>
      <c r="G22" s="3"/>
      <c r="H22" s="3"/>
      <c r="I22" s="3"/>
      <c r="J22" s="3"/>
      <c r="K22" s="2"/>
      <c r="O22" s="4"/>
    </row>
    <row r="23" spans="1:15" ht="15" customHeight="1">
      <c r="A23" s="12">
        <v>7</v>
      </c>
      <c r="B23" s="78" t="s">
        <v>1</v>
      </c>
      <c r="C23" s="16"/>
      <c r="D23" s="14"/>
      <c r="E23" s="20">
        <v>0.04</v>
      </c>
      <c r="F23" s="22"/>
      <c r="G23" s="3"/>
      <c r="H23" s="3"/>
      <c r="I23" s="3"/>
      <c r="J23" s="3"/>
      <c r="K23" s="2"/>
      <c r="O23" s="4"/>
    </row>
    <row r="24" spans="1:15" ht="15" customHeight="1">
      <c r="A24" s="12">
        <v>8</v>
      </c>
      <c r="B24" s="17"/>
      <c r="C24" s="16"/>
      <c r="D24" s="14"/>
      <c r="E24" s="20">
        <f>SUM(E17:E23)</f>
        <v>2.4056321839080463</v>
      </c>
      <c r="F24" s="22">
        <f>1/E24</f>
        <v>0.4156911462563906</v>
      </c>
      <c r="G24" s="3"/>
      <c r="H24" s="3"/>
      <c r="I24" s="3"/>
      <c r="J24" s="3"/>
      <c r="K24" s="2"/>
      <c r="O24" s="4"/>
    </row>
    <row r="25" spans="1:15" ht="15" customHeight="1">
      <c r="A25" s="28"/>
      <c r="B25" s="29"/>
      <c r="C25" s="28"/>
      <c r="D25" s="28"/>
      <c r="E25" s="30"/>
      <c r="F25" s="7"/>
      <c r="G25" s="3"/>
      <c r="H25" s="3"/>
      <c r="I25" s="3"/>
      <c r="J25" s="3"/>
      <c r="K25" s="2"/>
      <c r="O25" s="4"/>
    </row>
    <row r="26" spans="1:15" ht="15" customHeight="1">
      <c r="A26" s="28"/>
      <c r="B26" s="29"/>
      <c r="C26" s="28"/>
      <c r="D26" s="28"/>
      <c r="E26" s="30"/>
      <c r="F26" s="7"/>
      <c r="G26" s="3"/>
      <c r="H26" s="3"/>
      <c r="I26" s="3"/>
      <c r="J26" s="3"/>
      <c r="K26" s="2"/>
      <c r="O26" s="4"/>
    </row>
    <row r="27" spans="1:15" ht="15" customHeight="1">
      <c r="A27" s="12"/>
      <c r="B27" s="260" t="s">
        <v>354</v>
      </c>
      <c r="C27" s="261"/>
      <c r="D27" s="261"/>
      <c r="E27" s="261"/>
      <c r="F27" s="261"/>
      <c r="G27" s="3"/>
      <c r="H27" s="3"/>
      <c r="I27" s="3"/>
      <c r="J27" s="3"/>
      <c r="K27" s="2"/>
      <c r="O27" s="4"/>
    </row>
    <row r="28" spans="1:15" ht="15" customHeight="1">
      <c r="A28" s="12">
        <v>1</v>
      </c>
      <c r="B28" s="78" t="s">
        <v>0</v>
      </c>
      <c r="C28" s="13"/>
      <c r="D28" s="14"/>
      <c r="E28" s="20">
        <v>0.13</v>
      </c>
      <c r="F28" s="22"/>
      <c r="G28" s="3"/>
      <c r="H28" s="3"/>
      <c r="I28" s="3"/>
      <c r="J28" s="3"/>
      <c r="K28" s="2"/>
      <c r="O28" s="4"/>
    </row>
    <row r="29" spans="1:15" ht="15" customHeight="1">
      <c r="A29" s="12">
        <v>2</v>
      </c>
      <c r="B29" s="78" t="s">
        <v>5</v>
      </c>
      <c r="C29" s="16">
        <v>0.02</v>
      </c>
      <c r="D29" s="14">
        <v>0.87</v>
      </c>
      <c r="E29" s="20">
        <f>C29/D29</f>
        <v>0.022988505747126436</v>
      </c>
      <c r="F29" s="22"/>
      <c r="G29" s="3"/>
      <c r="H29" s="3"/>
      <c r="I29" s="3"/>
      <c r="J29" s="3"/>
      <c r="K29" s="2"/>
      <c r="O29" s="4"/>
    </row>
    <row r="30" spans="1:15" ht="15" customHeight="1">
      <c r="A30" s="12">
        <v>3</v>
      </c>
      <c r="B30" s="78" t="s">
        <v>10</v>
      </c>
      <c r="C30" s="10">
        <v>0.19</v>
      </c>
      <c r="D30" s="27">
        <v>0.21</v>
      </c>
      <c r="E30" s="20">
        <f>C30/D30</f>
        <v>0.9047619047619048</v>
      </c>
      <c r="F30" s="22"/>
      <c r="G30" s="3"/>
      <c r="H30" s="3"/>
      <c r="I30" s="3"/>
      <c r="J30" s="3"/>
      <c r="K30" s="2"/>
      <c r="O30" s="4"/>
    </row>
    <row r="31" spans="1:15" ht="18.75" customHeight="1">
      <c r="A31" s="12">
        <v>4</v>
      </c>
      <c r="B31" s="78" t="s">
        <v>6</v>
      </c>
      <c r="C31" s="16">
        <v>0.02</v>
      </c>
      <c r="D31" s="14">
        <v>0.87</v>
      </c>
      <c r="E31" s="20">
        <f>C31/D31</f>
        <v>0.022988505747126436</v>
      </c>
      <c r="F31" s="22"/>
      <c r="G31" s="3"/>
      <c r="H31" s="3"/>
      <c r="I31" s="3"/>
      <c r="J31" s="3"/>
      <c r="K31" s="2"/>
      <c r="O31" s="4"/>
    </row>
    <row r="32" spans="1:15" ht="39" customHeight="1">
      <c r="A32" s="12">
        <v>5</v>
      </c>
      <c r="B32" s="44" t="s">
        <v>101</v>
      </c>
      <c r="C32" s="10">
        <v>0.04</v>
      </c>
      <c r="D32" s="14">
        <v>0.03</v>
      </c>
      <c r="E32" s="20">
        <f>C32/D32</f>
        <v>1.3333333333333335</v>
      </c>
      <c r="F32" s="22"/>
      <c r="G32" s="3"/>
      <c r="H32" s="3"/>
      <c r="I32" s="3"/>
      <c r="J32" s="3"/>
      <c r="K32" s="2"/>
      <c r="O32" s="4"/>
    </row>
    <row r="33" spans="1:15" ht="15" customHeight="1">
      <c r="A33" s="12">
        <v>6</v>
      </c>
      <c r="B33" s="78" t="s">
        <v>6</v>
      </c>
      <c r="C33" s="16">
        <v>0.02</v>
      </c>
      <c r="D33" s="14">
        <v>0.87</v>
      </c>
      <c r="E33" s="20">
        <f>C33/D33</f>
        <v>0.022988505747126436</v>
      </c>
      <c r="F33" s="22"/>
      <c r="G33" s="3"/>
      <c r="H33" s="3"/>
      <c r="I33" s="3"/>
      <c r="J33" s="3"/>
      <c r="K33" s="2"/>
      <c r="O33" s="4"/>
    </row>
    <row r="34" spans="1:15" ht="15" customHeight="1">
      <c r="A34" s="12">
        <v>7</v>
      </c>
      <c r="B34" s="78" t="s">
        <v>1</v>
      </c>
      <c r="C34" s="16"/>
      <c r="D34" s="14"/>
      <c r="E34" s="20">
        <v>0.04</v>
      </c>
      <c r="F34" s="22"/>
      <c r="G34" s="3"/>
      <c r="H34" s="3"/>
      <c r="I34" s="3"/>
      <c r="J34" s="3"/>
      <c r="K34" s="2"/>
      <c r="O34" s="4"/>
    </row>
    <row r="35" spans="1:15" ht="15" customHeight="1">
      <c r="A35" s="12">
        <v>8</v>
      </c>
      <c r="B35" s="17"/>
      <c r="C35" s="16"/>
      <c r="D35" s="14"/>
      <c r="E35" s="20">
        <f>SUM(E28:E34)</f>
        <v>2.477060755336618</v>
      </c>
      <c r="F35" s="22">
        <f>1/E35</f>
        <v>0.4037042683937342</v>
      </c>
      <c r="G35" s="3"/>
      <c r="H35" s="3"/>
      <c r="I35" s="3"/>
      <c r="J35" s="3"/>
      <c r="K35" s="2"/>
      <c r="O35" s="4"/>
    </row>
    <row r="36" spans="1:15" ht="15" customHeight="1">
      <c r="A36" s="24">
        <v>9</v>
      </c>
      <c r="B36" s="25"/>
      <c r="C36" s="24"/>
      <c r="D36" s="24"/>
      <c r="E36" s="26"/>
      <c r="F36" s="21"/>
      <c r="G36" s="3"/>
      <c r="H36" s="3"/>
      <c r="I36" s="3"/>
      <c r="J36" s="3"/>
      <c r="K36" s="2"/>
      <c r="O36" s="4"/>
    </row>
    <row r="37" spans="1:15" ht="15" customHeight="1">
      <c r="A37" s="12"/>
      <c r="B37" s="262" t="s">
        <v>355</v>
      </c>
      <c r="C37" s="263"/>
      <c r="D37" s="263"/>
      <c r="E37" s="263"/>
      <c r="F37" s="264"/>
      <c r="G37" s="3"/>
      <c r="H37" s="3"/>
      <c r="I37" s="3"/>
      <c r="J37" s="3"/>
      <c r="K37" s="2"/>
      <c r="O37" s="4"/>
    </row>
    <row r="38" spans="1:15" ht="15" customHeight="1">
      <c r="A38" s="12">
        <v>1</v>
      </c>
      <c r="B38" s="78" t="s">
        <v>0</v>
      </c>
      <c r="C38" s="13"/>
      <c r="D38" s="14"/>
      <c r="E38" s="20">
        <v>0.13</v>
      </c>
      <c r="F38" s="22"/>
      <c r="G38" s="3"/>
      <c r="H38" s="3"/>
      <c r="I38" s="3"/>
      <c r="J38" s="3"/>
      <c r="K38" s="2"/>
      <c r="O38" s="4"/>
    </row>
    <row r="39" spans="1:15" ht="15" customHeight="1">
      <c r="A39" s="12">
        <v>2</v>
      </c>
      <c r="B39" s="78" t="s">
        <v>5</v>
      </c>
      <c r="C39" s="16">
        <v>0.03</v>
      </c>
      <c r="D39" s="14">
        <v>0.87</v>
      </c>
      <c r="E39" s="20">
        <f>C39/D39</f>
        <v>0.034482758620689655</v>
      </c>
      <c r="F39" s="22"/>
      <c r="G39" s="3"/>
      <c r="H39" s="3"/>
      <c r="I39" s="3"/>
      <c r="J39" s="3"/>
      <c r="K39" s="2"/>
      <c r="O39" s="4"/>
    </row>
    <row r="40" spans="1:15" ht="15" customHeight="1">
      <c r="A40" s="12">
        <v>3</v>
      </c>
      <c r="B40" s="78" t="s">
        <v>2</v>
      </c>
      <c r="C40" s="10">
        <v>0.3</v>
      </c>
      <c r="D40" s="27">
        <v>0.15</v>
      </c>
      <c r="E40" s="20">
        <f>C40/D40</f>
        <v>2</v>
      </c>
      <c r="F40" s="22"/>
      <c r="G40" s="3"/>
      <c r="H40" s="3"/>
      <c r="I40" s="3"/>
      <c r="J40" s="3"/>
      <c r="K40" s="2"/>
      <c r="O40" s="4"/>
    </row>
    <row r="41" spans="1:15" ht="15" customHeight="1">
      <c r="A41" s="12">
        <v>4</v>
      </c>
      <c r="B41" s="78" t="s">
        <v>6</v>
      </c>
      <c r="C41" s="16">
        <v>0.03</v>
      </c>
      <c r="D41" s="14">
        <v>0.87</v>
      </c>
      <c r="E41" s="20">
        <f>C41/D41</f>
        <v>0.034482758620689655</v>
      </c>
      <c r="F41" s="22"/>
      <c r="G41" s="3"/>
      <c r="H41" s="3"/>
      <c r="I41" s="3"/>
      <c r="J41" s="3"/>
      <c r="K41" s="2"/>
      <c r="O41" s="4"/>
    </row>
    <row r="42" spans="1:15" ht="15" customHeight="1">
      <c r="A42" s="12">
        <v>7</v>
      </c>
      <c r="B42" s="78" t="s">
        <v>1</v>
      </c>
      <c r="C42" s="16"/>
      <c r="D42" s="14"/>
      <c r="E42" s="20">
        <v>0.04</v>
      </c>
      <c r="F42" s="22"/>
      <c r="G42" s="3"/>
      <c r="H42" s="3"/>
      <c r="I42" s="3"/>
      <c r="J42" s="3"/>
      <c r="K42" s="2"/>
      <c r="O42" s="4"/>
    </row>
    <row r="43" spans="1:15" ht="15" customHeight="1">
      <c r="A43" s="12">
        <v>8</v>
      </c>
      <c r="B43" s="17"/>
      <c r="C43" s="16"/>
      <c r="D43" s="14"/>
      <c r="E43" s="20">
        <f>SUM(E38:E42)</f>
        <v>2.2389655172413794</v>
      </c>
      <c r="F43" s="22">
        <f>1/E43</f>
        <v>0.44663483751732636</v>
      </c>
      <c r="G43" s="3"/>
      <c r="H43" s="3"/>
      <c r="I43" s="3"/>
      <c r="J43" s="3"/>
      <c r="K43" s="2"/>
      <c r="O43" s="4"/>
    </row>
    <row r="44" spans="1:15" ht="15" customHeight="1">
      <c r="A44" s="24">
        <v>9</v>
      </c>
      <c r="B44" s="25"/>
      <c r="C44" s="24"/>
      <c r="D44" s="24"/>
      <c r="E44" s="26"/>
      <c r="F44" s="21"/>
      <c r="G44" s="3"/>
      <c r="H44" s="3"/>
      <c r="I44" s="3"/>
      <c r="J44" s="3"/>
      <c r="K44" s="2"/>
      <c r="O44" s="4"/>
    </row>
    <row r="45" spans="1:15" ht="15" customHeight="1">
      <c r="A45" s="12"/>
      <c r="B45" s="262" t="s">
        <v>28</v>
      </c>
      <c r="C45" s="263"/>
      <c r="D45" s="263"/>
      <c r="E45" s="263"/>
      <c r="F45" s="264"/>
      <c r="G45" s="3"/>
      <c r="H45" s="3"/>
      <c r="I45" s="3"/>
      <c r="J45" s="3"/>
      <c r="K45" s="2"/>
      <c r="O45" s="4"/>
    </row>
    <row r="46" spans="1:15" ht="15" customHeight="1">
      <c r="A46" s="12">
        <v>1</v>
      </c>
      <c r="B46" s="78" t="s">
        <v>0</v>
      </c>
      <c r="C46" s="13"/>
      <c r="D46" s="14"/>
      <c r="E46" s="20">
        <v>0.13</v>
      </c>
      <c r="F46" s="22"/>
      <c r="G46" s="3"/>
      <c r="H46" s="3"/>
      <c r="I46" s="3"/>
      <c r="J46" s="3"/>
      <c r="K46" s="2"/>
      <c r="O46" s="4"/>
    </row>
    <row r="47" spans="1:15" ht="22.5" customHeight="1">
      <c r="A47" s="12">
        <v>2</v>
      </c>
      <c r="B47" s="44" t="s">
        <v>121</v>
      </c>
      <c r="C47" s="16">
        <v>0.01</v>
      </c>
      <c r="D47" s="14">
        <v>0.21</v>
      </c>
      <c r="E47" s="20">
        <f aca="true" t="shared" si="0" ref="E47:E52">C47/D47</f>
        <v>0.04761904761904762</v>
      </c>
      <c r="F47" s="22"/>
      <c r="G47" s="3"/>
      <c r="H47" s="3"/>
      <c r="I47" s="3"/>
      <c r="J47" s="3"/>
      <c r="K47" s="2"/>
      <c r="O47" s="4"/>
    </row>
    <row r="48" spans="1:15" ht="15" customHeight="1">
      <c r="A48" s="12">
        <v>3</v>
      </c>
      <c r="B48" s="78" t="s">
        <v>12</v>
      </c>
      <c r="C48" s="10">
        <v>0.02</v>
      </c>
      <c r="D48" s="27">
        <v>0.03</v>
      </c>
      <c r="E48" s="20">
        <f t="shared" si="0"/>
        <v>0.6666666666666667</v>
      </c>
      <c r="F48" s="22"/>
      <c r="G48" s="3"/>
      <c r="H48" s="3"/>
      <c r="I48" s="3"/>
      <c r="J48" s="3"/>
      <c r="K48" s="2"/>
      <c r="O48" s="4"/>
    </row>
    <row r="49" spans="1:15" ht="21.75" customHeight="1">
      <c r="A49" s="12">
        <v>4</v>
      </c>
      <c r="B49" s="44" t="s">
        <v>121</v>
      </c>
      <c r="C49" s="16">
        <v>0.01</v>
      </c>
      <c r="D49" s="14">
        <v>0.21</v>
      </c>
      <c r="E49" s="20">
        <f t="shared" si="0"/>
        <v>0.04761904761904762</v>
      </c>
      <c r="F49" s="22"/>
      <c r="G49" s="3"/>
      <c r="H49" s="3"/>
      <c r="I49" s="3"/>
      <c r="J49" s="3"/>
      <c r="K49" s="2"/>
      <c r="O49" s="4"/>
    </row>
    <row r="50" spans="1:15" ht="15" customHeight="1">
      <c r="A50" s="12">
        <v>5</v>
      </c>
      <c r="B50" s="78" t="s">
        <v>13</v>
      </c>
      <c r="C50" s="10">
        <v>0.13</v>
      </c>
      <c r="D50" s="14">
        <v>0.16</v>
      </c>
      <c r="E50" s="20">
        <f t="shared" si="0"/>
        <v>0.8125</v>
      </c>
      <c r="F50" s="22"/>
      <c r="G50" s="3"/>
      <c r="H50" s="3"/>
      <c r="I50" s="3"/>
      <c r="J50" s="3"/>
      <c r="K50" s="2"/>
      <c r="O50" s="4"/>
    </row>
    <row r="51" spans="1:15" ht="21.75" customHeight="1">
      <c r="A51" s="12">
        <v>6</v>
      </c>
      <c r="B51" s="44" t="s">
        <v>122</v>
      </c>
      <c r="C51" s="16">
        <v>0.05</v>
      </c>
      <c r="D51" s="14">
        <v>0.08</v>
      </c>
      <c r="E51" s="20">
        <f t="shared" si="0"/>
        <v>0.625</v>
      </c>
      <c r="F51" s="22"/>
      <c r="G51" s="3"/>
      <c r="H51" s="3"/>
      <c r="I51" s="3"/>
      <c r="J51" s="3"/>
      <c r="K51" s="2"/>
      <c r="O51" s="4"/>
    </row>
    <row r="52" spans="1:15" ht="15" customHeight="1">
      <c r="A52" s="12">
        <v>7</v>
      </c>
      <c r="B52" s="78" t="s">
        <v>14</v>
      </c>
      <c r="C52" s="16">
        <v>0.02</v>
      </c>
      <c r="D52" s="14">
        <v>0.87</v>
      </c>
      <c r="E52" s="20">
        <f t="shared" si="0"/>
        <v>0.022988505747126436</v>
      </c>
      <c r="F52" s="22"/>
      <c r="G52" s="3"/>
      <c r="H52" s="3"/>
      <c r="I52" s="3"/>
      <c r="J52" s="3"/>
      <c r="K52" s="2"/>
      <c r="O52" s="4"/>
    </row>
    <row r="53" spans="1:15" ht="15" customHeight="1">
      <c r="A53" s="12">
        <v>8</v>
      </c>
      <c r="B53" s="78" t="s">
        <v>1</v>
      </c>
      <c r="C53" s="16"/>
      <c r="D53" s="14"/>
      <c r="E53" s="20">
        <v>0.04</v>
      </c>
      <c r="F53" s="22"/>
      <c r="G53" s="3"/>
      <c r="H53" s="3"/>
      <c r="I53" s="3"/>
      <c r="J53" s="3"/>
      <c r="K53" s="2"/>
      <c r="O53" s="4"/>
    </row>
    <row r="54" spans="1:15" ht="15" customHeight="1">
      <c r="A54" s="12">
        <v>9</v>
      </c>
      <c r="B54" s="17"/>
      <c r="C54" s="16"/>
      <c r="D54" s="14"/>
      <c r="E54" s="20">
        <f>SUM(E46:E53)</f>
        <v>2.3923932676518884</v>
      </c>
      <c r="F54" s="22">
        <f>1/E54</f>
        <v>0.417991478876502</v>
      </c>
      <c r="G54" s="3"/>
      <c r="H54" s="3"/>
      <c r="I54" s="3"/>
      <c r="J54" s="3"/>
      <c r="K54" s="2"/>
      <c r="O54" s="4"/>
    </row>
    <row r="55" spans="1:18" ht="15" customHeight="1">
      <c r="A55" s="6"/>
      <c r="B55" s="6"/>
      <c r="C55" s="5"/>
      <c r="D55" s="3"/>
      <c r="E55" s="3"/>
      <c r="F55" s="7"/>
      <c r="G55" s="3"/>
      <c r="H55" s="3"/>
      <c r="I55" s="3"/>
      <c r="J55" s="3"/>
      <c r="K55" s="2"/>
      <c r="O55" s="4"/>
      <c r="R55" s="1">
        <v>2</v>
      </c>
    </row>
    <row r="56" spans="1:15" ht="15" customHeight="1">
      <c r="A56" s="6"/>
      <c r="B56" s="6"/>
      <c r="C56" s="5"/>
      <c r="D56" s="3"/>
      <c r="E56" s="3"/>
      <c r="F56" s="7"/>
      <c r="G56" s="3"/>
      <c r="H56" s="3"/>
      <c r="I56" s="3"/>
      <c r="J56" s="3"/>
      <c r="K56" s="2"/>
      <c r="O56" s="4"/>
    </row>
    <row r="57" spans="1:15" ht="15" customHeight="1">
      <c r="A57" s="12"/>
      <c r="B57" s="262" t="s">
        <v>30</v>
      </c>
      <c r="C57" s="263"/>
      <c r="D57" s="263"/>
      <c r="E57" s="263"/>
      <c r="F57" s="264"/>
      <c r="G57" s="3"/>
      <c r="H57" s="3"/>
      <c r="I57" s="3"/>
      <c r="J57" s="3"/>
      <c r="K57" s="2"/>
      <c r="O57" s="4"/>
    </row>
    <row r="58" spans="1:15" ht="15" customHeight="1">
      <c r="A58" s="12">
        <v>1</v>
      </c>
      <c r="B58" s="78" t="s">
        <v>0</v>
      </c>
      <c r="C58" s="13"/>
      <c r="D58" s="14"/>
      <c r="E58" s="20">
        <v>0.13</v>
      </c>
      <c r="F58" s="22"/>
      <c r="G58" s="3"/>
      <c r="H58" s="3"/>
      <c r="I58" s="3"/>
      <c r="J58" s="3"/>
      <c r="K58" s="2"/>
      <c r="O58" s="4"/>
    </row>
    <row r="59" spans="1:15" ht="15" customHeight="1">
      <c r="A59" s="12">
        <v>2</v>
      </c>
      <c r="B59" s="78" t="s">
        <v>5</v>
      </c>
      <c r="C59" s="16">
        <v>0.02</v>
      </c>
      <c r="D59" s="14">
        <v>0.87</v>
      </c>
      <c r="E59" s="20">
        <f aca="true" t="shared" si="1" ref="E59:E65">C59/D59</f>
        <v>0.022988505747126436</v>
      </c>
      <c r="F59" s="22"/>
      <c r="G59" s="3"/>
      <c r="H59" s="3"/>
      <c r="I59" s="3"/>
      <c r="J59" s="3"/>
      <c r="K59" s="2"/>
      <c r="O59" s="4"/>
    </row>
    <row r="60" spans="1:15" ht="15" customHeight="1">
      <c r="A60" s="12">
        <v>3</v>
      </c>
      <c r="B60" s="78" t="s">
        <v>32</v>
      </c>
      <c r="C60" s="10">
        <v>0.02</v>
      </c>
      <c r="D60" s="14">
        <v>0.16</v>
      </c>
      <c r="E60" s="20">
        <f t="shared" si="1"/>
        <v>0.125</v>
      </c>
      <c r="F60" s="22"/>
      <c r="G60" s="3"/>
      <c r="H60" s="3"/>
      <c r="I60" s="3"/>
      <c r="J60" s="3"/>
      <c r="K60" s="2"/>
      <c r="O60" s="4"/>
    </row>
    <row r="61" spans="1:15" ht="15" customHeight="1">
      <c r="A61" s="12">
        <v>4</v>
      </c>
      <c r="B61" s="78" t="s">
        <v>6</v>
      </c>
      <c r="C61" s="16">
        <v>0.02</v>
      </c>
      <c r="D61" s="14">
        <v>0.87</v>
      </c>
      <c r="E61" s="20">
        <f>C61/D61</f>
        <v>0.022988505747126436</v>
      </c>
      <c r="F61" s="22"/>
      <c r="G61" s="3"/>
      <c r="H61" s="3"/>
      <c r="I61" s="3"/>
      <c r="J61" s="3"/>
      <c r="K61" s="2"/>
      <c r="O61" s="4"/>
    </row>
    <row r="62" spans="1:15" ht="15" customHeight="1">
      <c r="A62" s="12">
        <v>5</v>
      </c>
      <c r="B62" s="78" t="s">
        <v>31</v>
      </c>
      <c r="C62" s="10">
        <v>0.2</v>
      </c>
      <c r="D62" s="27">
        <v>0.72</v>
      </c>
      <c r="E62" s="20">
        <f t="shared" si="1"/>
        <v>0.2777777777777778</v>
      </c>
      <c r="F62" s="22"/>
      <c r="G62" s="3"/>
      <c r="H62" s="3"/>
      <c r="I62" s="3"/>
      <c r="J62" s="3"/>
      <c r="K62" s="2"/>
      <c r="O62" s="4"/>
    </row>
    <row r="63" spans="1:15" ht="15" customHeight="1">
      <c r="A63" s="12">
        <v>6</v>
      </c>
      <c r="B63" s="78" t="s">
        <v>6</v>
      </c>
      <c r="C63" s="16">
        <v>0.02</v>
      </c>
      <c r="D63" s="14">
        <v>0.87</v>
      </c>
      <c r="E63" s="20">
        <f t="shared" si="1"/>
        <v>0.022988505747126436</v>
      </c>
      <c r="F63" s="22"/>
      <c r="G63" s="3"/>
      <c r="H63" s="3"/>
      <c r="I63" s="3"/>
      <c r="J63" s="3"/>
      <c r="K63" s="2"/>
      <c r="O63" s="4"/>
    </row>
    <row r="64" spans="1:15" ht="36" customHeight="1">
      <c r="A64" s="12">
        <v>7</v>
      </c>
      <c r="B64" s="44" t="s">
        <v>102</v>
      </c>
      <c r="C64" s="10">
        <v>0.05</v>
      </c>
      <c r="D64" s="14">
        <v>0.03</v>
      </c>
      <c r="E64" s="20">
        <f t="shared" si="1"/>
        <v>1.6666666666666667</v>
      </c>
      <c r="F64" s="22"/>
      <c r="G64" s="3"/>
      <c r="H64" s="3"/>
      <c r="I64" s="3"/>
      <c r="J64" s="3"/>
      <c r="K64" s="2"/>
      <c r="O64" s="4"/>
    </row>
    <row r="65" spans="1:15" ht="15" customHeight="1">
      <c r="A65" s="12">
        <v>8</v>
      </c>
      <c r="B65" s="78" t="s">
        <v>6</v>
      </c>
      <c r="C65" s="16">
        <v>0.02</v>
      </c>
      <c r="D65" s="14">
        <v>0.87</v>
      </c>
      <c r="E65" s="20">
        <f t="shared" si="1"/>
        <v>0.022988505747126436</v>
      </c>
      <c r="F65" s="22"/>
      <c r="G65" s="3"/>
      <c r="H65" s="3"/>
      <c r="I65" s="3"/>
      <c r="J65" s="3"/>
      <c r="K65" s="2"/>
      <c r="O65" s="4"/>
    </row>
    <row r="66" spans="1:15" ht="15" customHeight="1">
      <c r="A66" s="12">
        <v>9</v>
      </c>
      <c r="B66" s="78" t="s">
        <v>1</v>
      </c>
      <c r="C66" s="16"/>
      <c r="D66" s="14"/>
      <c r="E66" s="20">
        <v>0.04</v>
      </c>
      <c r="F66" s="22"/>
      <c r="G66" s="3"/>
      <c r="H66" s="3"/>
      <c r="I66" s="3"/>
      <c r="J66" s="3"/>
      <c r="K66" s="2"/>
      <c r="O66" s="4"/>
    </row>
    <row r="67" spans="1:15" ht="15" customHeight="1">
      <c r="A67" s="12">
        <v>10</v>
      </c>
      <c r="B67" s="17"/>
      <c r="C67" s="16"/>
      <c r="D67" s="14"/>
      <c r="E67" s="20">
        <f>SUM(E58:E66)</f>
        <v>2.33139846743295</v>
      </c>
      <c r="F67" s="22">
        <f>1/E67</f>
        <v>0.42892710704278586</v>
      </c>
      <c r="G67" s="3"/>
      <c r="H67" s="3"/>
      <c r="I67" s="3"/>
      <c r="J67" s="3"/>
      <c r="K67" s="2"/>
      <c r="O67" s="4"/>
    </row>
    <row r="68" spans="1:15" ht="15" customHeight="1">
      <c r="A68" s="24"/>
      <c r="B68" s="31"/>
      <c r="C68" s="32"/>
      <c r="D68" s="32"/>
      <c r="E68" s="33"/>
      <c r="F68" s="34"/>
      <c r="G68" s="3"/>
      <c r="H68" s="3"/>
      <c r="I68" s="3"/>
      <c r="J68" s="3"/>
      <c r="K68" s="2"/>
      <c r="O68" s="4"/>
    </row>
    <row r="69" spans="1:15" ht="15" customHeight="1">
      <c r="A69" s="12"/>
      <c r="B69" s="262" t="s">
        <v>209</v>
      </c>
      <c r="C69" s="263"/>
      <c r="D69" s="263"/>
      <c r="E69" s="263"/>
      <c r="F69" s="264"/>
      <c r="G69" s="3"/>
      <c r="H69" s="3"/>
      <c r="I69" s="3"/>
      <c r="J69" s="3"/>
      <c r="K69" s="2"/>
      <c r="O69" s="4"/>
    </row>
    <row r="70" spans="1:15" ht="15" customHeight="1">
      <c r="A70" s="12">
        <v>1</v>
      </c>
      <c r="B70" s="78" t="s">
        <v>1</v>
      </c>
      <c r="C70" s="13"/>
      <c r="D70" s="14"/>
      <c r="E70" s="20">
        <v>0.04</v>
      </c>
      <c r="F70" s="22"/>
      <c r="G70" s="3"/>
      <c r="H70" s="3"/>
      <c r="I70" s="3"/>
      <c r="J70" s="3"/>
      <c r="K70" s="2"/>
      <c r="O70" s="4"/>
    </row>
    <row r="71" spans="1:15" ht="24" customHeight="1">
      <c r="A71" s="12">
        <v>2</v>
      </c>
      <c r="B71" s="44" t="s">
        <v>212</v>
      </c>
      <c r="C71" s="16">
        <v>0.012</v>
      </c>
      <c r="D71" s="14">
        <v>0.8</v>
      </c>
      <c r="E71" s="20">
        <f aca="true" t="shared" si="2" ref="E71:E76">C71/D71</f>
        <v>0.015</v>
      </c>
      <c r="F71" s="22"/>
      <c r="G71" s="3"/>
      <c r="H71" s="3"/>
      <c r="I71" s="3"/>
      <c r="J71" s="3"/>
      <c r="K71" s="2"/>
      <c r="O71" s="4"/>
    </row>
    <row r="72" spans="1:15" ht="26.25" customHeight="1">
      <c r="A72" s="12">
        <v>3</v>
      </c>
      <c r="B72" s="44" t="s">
        <v>211</v>
      </c>
      <c r="C72" s="10">
        <v>0.5</v>
      </c>
      <c r="D72" s="14">
        <v>0.16</v>
      </c>
      <c r="E72" s="20">
        <f t="shared" si="2"/>
        <v>3.125</v>
      </c>
      <c r="F72" s="22"/>
      <c r="G72" s="3"/>
      <c r="H72" s="3"/>
      <c r="I72" s="3"/>
      <c r="J72" s="3"/>
      <c r="K72" s="2"/>
      <c r="O72" s="4"/>
    </row>
    <row r="73" spans="1:15" ht="24.75" customHeight="1">
      <c r="A73" s="12">
        <v>4</v>
      </c>
      <c r="B73" s="44" t="s">
        <v>210</v>
      </c>
      <c r="C73" s="16">
        <v>1</v>
      </c>
      <c r="D73" s="14">
        <v>2.8</v>
      </c>
      <c r="E73" s="20">
        <f t="shared" si="2"/>
        <v>0.35714285714285715</v>
      </c>
      <c r="F73" s="22"/>
      <c r="G73" s="3"/>
      <c r="H73" s="3"/>
      <c r="I73" s="3"/>
      <c r="J73" s="3"/>
      <c r="K73" s="2"/>
      <c r="O73" s="4"/>
    </row>
    <row r="74" spans="1:15" ht="27" customHeight="1">
      <c r="A74" s="12">
        <v>5</v>
      </c>
      <c r="B74" s="44" t="s">
        <v>213</v>
      </c>
      <c r="C74" s="10">
        <v>0.006</v>
      </c>
      <c r="D74" s="27">
        <v>0.8</v>
      </c>
      <c r="E74" s="20">
        <f t="shared" si="2"/>
        <v>0.0075</v>
      </c>
      <c r="F74" s="22"/>
      <c r="G74" s="3"/>
      <c r="H74" s="3"/>
      <c r="I74" s="3"/>
      <c r="J74" s="3"/>
      <c r="K74" s="2"/>
      <c r="O74" s="4"/>
    </row>
    <row r="75" spans="1:15" ht="27.75" customHeight="1">
      <c r="A75" s="12">
        <v>6</v>
      </c>
      <c r="B75" s="44" t="s">
        <v>214</v>
      </c>
      <c r="C75" s="16">
        <v>0.25</v>
      </c>
      <c r="D75" s="14">
        <v>0.16</v>
      </c>
      <c r="E75" s="20">
        <f t="shared" si="2"/>
        <v>1.5625</v>
      </c>
      <c r="F75" s="22"/>
      <c r="G75" s="3"/>
      <c r="H75" s="3"/>
      <c r="I75" s="3"/>
      <c r="J75" s="3"/>
      <c r="K75" s="2"/>
      <c r="O75" s="4"/>
    </row>
    <row r="76" spans="1:15" ht="33" customHeight="1">
      <c r="A76" s="12">
        <v>7</v>
      </c>
      <c r="B76" s="44" t="s">
        <v>102</v>
      </c>
      <c r="C76" s="10">
        <v>0.05</v>
      </c>
      <c r="D76" s="14">
        <v>0.04</v>
      </c>
      <c r="E76" s="20">
        <f t="shared" si="2"/>
        <v>1.25</v>
      </c>
      <c r="F76" s="22"/>
      <c r="G76" s="3"/>
      <c r="H76" s="3"/>
      <c r="I76" s="3"/>
      <c r="J76" s="3"/>
      <c r="K76" s="2"/>
      <c r="O76" s="4"/>
    </row>
    <row r="77" spans="1:15" ht="15" customHeight="1">
      <c r="A77" s="12">
        <v>9</v>
      </c>
      <c r="B77" s="78" t="s">
        <v>0</v>
      </c>
      <c r="C77" s="16"/>
      <c r="D77" s="14"/>
      <c r="E77" s="20">
        <v>0.13</v>
      </c>
      <c r="F77" s="22"/>
      <c r="G77" s="3"/>
      <c r="H77" s="3"/>
      <c r="I77" s="3"/>
      <c r="J77" s="3"/>
      <c r="K77" s="2"/>
      <c r="O77" s="4"/>
    </row>
    <row r="78" spans="1:15" ht="15" customHeight="1">
      <c r="A78" s="12">
        <v>10</v>
      </c>
      <c r="B78" s="17"/>
      <c r="C78" s="16"/>
      <c r="D78" s="14"/>
      <c r="E78" s="20">
        <f>SUM(E70:E77)/3</f>
        <v>2.1623809523809525</v>
      </c>
      <c r="F78" s="22">
        <f>1/E78</f>
        <v>0.46245320414005725</v>
      </c>
      <c r="G78" s="3"/>
      <c r="H78" s="3"/>
      <c r="I78" s="3"/>
      <c r="J78" s="3"/>
      <c r="K78" s="2"/>
      <c r="O78" s="4"/>
    </row>
    <row r="79" spans="1:15" ht="15" customHeight="1">
      <c r="A79" s="24"/>
      <c r="B79" s="31"/>
      <c r="C79" s="32"/>
      <c r="D79" s="32"/>
      <c r="E79" s="33"/>
      <c r="F79" s="34"/>
      <c r="G79" s="3"/>
      <c r="H79" s="3"/>
      <c r="I79" s="3"/>
      <c r="J79" s="3"/>
      <c r="K79" s="2"/>
      <c r="O79" s="4"/>
    </row>
    <row r="80" spans="1:15" ht="15" customHeight="1">
      <c r="A80" s="24"/>
      <c r="B80" s="31"/>
      <c r="C80" s="32"/>
      <c r="D80" s="32"/>
      <c r="E80" s="33"/>
      <c r="F80" s="34"/>
      <c r="G80" s="3"/>
      <c r="H80" s="3"/>
      <c r="I80" s="3"/>
      <c r="J80" s="3"/>
      <c r="K80" s="2"/>
      <c r="O80" s="4"/>
    </row>
    <row r="81" spans="1:15" ht="15" customHeight="1">
      <c r="A81" s="24"/>
      <c r="B81" s="31"/>
      <c r="C81" s="32"/>
      <c r="D81" s="32"/>
      <c r="E81" s="33"/>
      <c r="F81" s="34"/>
      <c r="G81" s="3"/>
      <c r="H81" s="3"/>
      <c r="I81" s="3"/>
      <c r="J81" s="3"/>
      <c r="K81" s="2"/>
      <c r="O81" s="4"/>
    </row>
    <row r="82" spans="1:15" ht="15" customHeight="1">
      <c r="A82" s="24"/>
      <c r="B82" s="31"/>
      <c r="C82" s="32"/>
      <c r="D82" s="32"/>
      <c r="E82" s="33"/>
      <c r="F82" s="34"/>
      <c r="G82" s="3"/>
      <c r="H82" s="3"/>
      <c r="I82" s="3"/>
      <c r="J82" s="3"/>
      <c r="K82" s="2"/>
      <c r="O82" s="4"/>
    </row>
    <row r="83" spans="1:15" ht="15" customHeight="1">
      <c r="A83" s="12"/>
      <c r="B83" s="262" t="s">
        <v>15</v>
      </c>
      <c r="C83" s="263"/>
      <c r="D83" s="263"/>
      <c r="E83" s="263"/>
      <c r="F83" s="264"/>
      <c r="G83" s="3"/>
      <c r="H83" s="3"/>
      <c r="I83" s="3"/>
      <c r="J83" s="3"/>
      <c r="K83" s="2"/>
      <c r="O83" s="4"/>
    </row>
    <row r="84" spans="1:15" ht="15" customHeight="1">
      <c r="A84" s="12">
        <v>1</v>
      </c>
      <c r="B84" s="78" t="s">
        <v>0</v>
      </c>
      <c r="C84" s="13"/>
      <c r="D84" s="14"/>
      <c r="E84" s="20">
        <v>0.13</v>
      </c>
      <c r="F84" s="22"/>
      <c r="G84" s="3"/>
      <c r="H84" s="3"/>
      <c r="I84" s="3"/>
      <c r="J84" s="3"/>
      <c r="K84" s="2"/>
      <c r="O84" s="4"/>
    </row>
    <row r="85" spans="1:15" ht="15" customHeight="1">
      <c r="A85" s="12">
        <v>2</v>
      </c>
      <c r="B85" s="78" t="s">
        <v>16</v>
      </c>
      <c r="C85" s="16">
        <v>0.02</v>
      </c>
      <c r="D85" s="14">
        <v>0.87</v>
      </c>
      <c r="E85" s="20">
        <f>C85/D85</f>
        <v>0.022988505747126436</v>
      </c>
      <c r="F85" s="22"/>
      <c r="G85" s="3"/>
      <c r="H85" s="3"/>
      <c r="I85" s="3"/>
      <c r="J85" s="3"/>
      <c r="K85" s="2"/>
      <c r="O85" s="4"/>
    </row>
    <row r="86" spans="1:15" ht="37.5" customHeight="1">
      <c r="A86" s="12">
        <v>3</v>
      </c>
      <c r="B86" s="44" t="s">
        <v>102</v>
      </c>
      <c r="C86" s="10">
        <v>0.05</v>
      </c>
      <c r="D86" s="14">
        <v>0.03</v>
      </c>
      <c r="E86" s="20">
        <f>C86/D86</f>
        <v>1.6666666666666667</v>
      </c>
      <c r="F86" s="22"/>
      <c r="G86" s="3"/>
      <c r="H86" s="3"/>
      <c r="I86" s="3"/>
      <c r="J86" s="3"/>
      <c r="K86" s="2"/>
      <c r="O86" s="4"/>
    </row>
    <row r="87" spans="1:15" ht="27" customHeight="1">
      <c r="A87" s="12">
        <v>4</v>
      </c>
      <c r="B87" s="44" t="s">
        <v>123</v>
      </c>
      <c r="C87" s="16">
        <v>0.2</v>
      </c>
      <c r="D87" s="14">
        <v>1.8</v>
      </c>
      <c r="E87" s="20">
        <f>C87/D87</f>
        <v>0.11111111111111112</v>
      </c>
      <c r="F87" s="22"/>
      <c r="G87" s="3"/>
      <c r="H87" s="3"/>
      <c r="I87" s="3"/>
      <c r="J87" s="3"/>
      <c r="K87" s="2"/>
      <c r="O87" s="4"/>
    </row>
    <row r="88" spans="1:15" ht="15" customHeight="1">
      <c r="A88" s="12">
        <v>5</v>
      </c>
      <c r="B88" s="78" t="s">
        <v>17</v>
      </c>
      <c r="C88" s="16">
        <v>0.001</v>
      </c>
      <c r="D88" s="14">
        <v>0.18</v>
      </c>
      <c r="E88" s="20">
        <f>C88/D88</f>
        <v>0.005555555555555556</v>
      </c>
      <c r="F88" s="22"/>
      <c r="G88" s="3"/>
      <c r="H88" s="3"/>
      <c r="I88" s="3"/>
      <c r="J88" s="3"/>
      <c r="K88" s="2"/>
      <c r="O88" s="4"/>
    </row>
    <row r="89" spans="1:15" ht="22.5" customHeight="1">
      <c r="A89" s="12">
        <v>6</v>
      </c>
      <c r="B89" s="44" t="s">
        <v>100</v>
      </c>
      <c r="C89" s="16">
        <v>0.085</v>
      </c>
      <c r="D89" s="14">
        <v>0.45</v>
      </c>
      <c r="E89" s="20">
        <f>C89/D89</f>
        <v>0.18888888888888888</v>
      </c>
      <c r="F89" s="22"/>
      <c r="G89" s="3"/>
      <c r="H89" s="3"/>
      <c r="I89" s="3"/>
      <c r="J89" s="3"/>
      <c r="K89" s="2"/>
      <c r="O89" s="4"/>
    </row>
    <row r="90" spans="1:15" ht="15" customHeight="1">
      <c r="A90" s="12">
        <v>7</v>
      </c>
      <c r="B90" s="78" t="s">
        <v>6</v>
      </c>
      <c r="C90" s="16">
        <v>0.02</v>
      </c>
      <c r="D90" s="14">
        <v>0.87</v>
      </c>
      <c r="E90" s="20">
        <v>0.13</v>
      </c>
      <c r="F90" s="22"/>
      <c r="G90" s="3"/>
      <c r="H90" s="3"/>
      <c r="I90" s="3"/>
      <c r="J90" s="3"/>
      <c r="K90" s="2"/>
      <c r="O90" s="4"/>
    </row>
    <row r="91" spans="1:15" ht="15" customHeight="1">
      <c r="A91" s="12">
        <v>8</v>
      </c>
      <c r="B91" s="78" t="s">
        <v>18</v>
      </c>
      <c r="C91" s="16"/>
      <c r="D91" s="14"/>
      <c r="E91" s="20">
        <f>SUM(E84:E90)</f>
        <v>2.2552107279693487</v>
      </c>
      <c r="F91" s="22">
        <f>1/E91</f>
        <v>0.443417543025093</v>
      </c>
      <c r="G91" s="3"/>
      <c r="H91" s="3"/>
      <c r="I91" s="3"/>
      <c r="J91" s="3"/>
      <c r="K91" s="2"/>
      <c r="O91" s="4"/>
    </row>
    <row r="92" spans="1:15" ht="15" customHeight="1">
      <c r="A92" s="28"/>
      <c r="B92" s="29"/>
      <c r="C92" s="28"/>
      <c r="D92" s="28"/>
      <c r="E92" s="30"/>
      <c r="F92" s="7"/>
      <c r="G92" s="3"/>
      <c r="H92" s="3"/>
      <c r="I92" s="3"/>
      <c r="J92" s="3"/>
      <c r="K92" s="2"/>
      <c r="O92" s="4"/>
    </row>
    <row r="93" spans="1:15" ht="15" customHeight="1">
      <c r="A93" s="28"/>
      <c r="B93" s="29"/>
      <c r="C93" s="28"/>
      <c r="D93" s="28"/>
      <c r="E93" s="30"/>
      <c r="F93" s="7"/>
      <c r="G93" s="3"/>
      <c r="H93" s="3"/>
      <c r="I93" s="3"/>
      <c r="J93" s="3"/>
      <c r="K93" s="2"/>
      <c r="O93" s="4"/>
    </row>
    <row r="94" spans="1:15" ht="15" customHeight="1">
      <c r="A94" s="28"/>
      <c r="B94" s="29"/>
      <c r="C94" s="28"/>
      <c r="D94" s="28"/>
      <c r="E94" s="30"/>
      <c r="F94" s="7"/>
      <c r="G94" s="3"/>
      <c r="H94" s="3"/>
      <c r="I94" s="3"/>
      <c r="J94" s="3"/>
      <c r="K94" s="2"/>
      <c r="O94" s="4"/>
    </row>
    <row r="95" spans="1:15" ht="15" customHeight="1">
      <c r="A95" s="28"/>
      <c r="B95" s="29"/>
      <c r="C95" s="28"/>
      <c r="D95" s="28"/>
      <c r="E95" s="30"/>
      <c r="F95" s="7"/>
      <c r="G95" s="3"/>
      <c r="H95" s="3"/>
      <c r="I95" s="3"/>
      <c r="J95" s="3"/>
      <c r="K95" s="2"/>
      <c r="O95" s="4"/>
    </row>
    <row r="96" spans="1:15" ht="15" customHeight="1">
      <c r="A96" s="28"/>
      <c r="B96" s="29"/>
      <c r="C96" s="28"/>
      <c r="D96" s="28"/>
      <c r="E96" s="30"/>
      <c r="F96" s="7"/>
      <c r="G96" s="3"/>
      <c r="H96" s="3"/>
      <c r="I96" s="3"/>
      <c r="J96" s="3"/>
      <c r="K96" s="2"/>
      <c r="O96" s="4"/>
    </row>
    <row r="97" spans="1:15" ht="15" customHeight="1">
      <c r="A97" s="28"/>
      <c r="B97" s="29"/>
      <c r="C97" s="28"/>
      <c r="D97" s="28"/>
      <c r="E97" s="30"/>
      <c r="F97" s="7"/>
      <c r="G97" s="3"/>
      <c r="H97" s="3"/>
      <c r="I97" s="3"/>
      <c r="J97" s="3"/>
      <c r="K97" s="2"/>
      <c r="O97" s="4"/>
    </row>
    <row r="98" spans="1:15" ht="15" customHeight="1">
      <c r="A98" s="28"/>
      <c r="B98" s="29"/>
      <c r="C98" s="28"/>
      <c r="D98" s="28"/>
      <c r="E98" s="30"/>
      <c r="F98" s="7"/>
      <c r="G98" s="3"/>
      <c r="H98" s="3"/>
      <c r="I98" s="3"/>
      <c r="J98" s="3"/>
      <c r="K98" s="2"/>
      <c r="O98" s="4"/>
    </row>
    <row r="99" spans="1:15" ht="15" customHeight="1">
      <c r="A99" s="28"/>
      <c r="B99" s="29"/>
      <c r="C99" s="28"/>
      <c r="D99" s="28"/>
      <c r="E99" s="30"/>
      <c r="F99" s="7"/>
      <c r="G99" s="3"/>
      <c r="H99" s="3"/>
      <c r="I99" s="3"/>
      <c r="J99" s="3"/>
      <c r="K99" s="2"/>
      <c r="O99" s="4"/>
    </row>
    <row r="100" spans="1:15" ht="15" customHeight="1">
      <c r="A100" s="28"/>
      <c r="B100" s="29"/>
      <c r="C100" s="28"/>
      <c r="D100" s="28"/>
      <c r="E100" s="30"/>
      <c r="F100" s="7"/>
      <c r="G100" s="3"/>
      <c r="H100" s="3"/>
      <c r="I100" s="3"/>
      <c r="J100" s="3"/>
      <c r="K100" s="2"/>
      <c r="O100" s="4"/>
    </row>
    <row r="101" spans="1:18" ht="15" customHeight="1">
      <c r="A101" s="28"/>
      <c r="B101" s="29"/>
      <c r="C101" s="28"/>
      <c r="D101" s="28"/>
      <c r="E101" s="30"/>
      <c r="F101" s="7"/>
      <c r="G101" s="3"/>
      <c r="H101" s="3"/>
      <c r="I101" s="3"/>
      <c r="J101" s="3"/>
      <c r="K101" s="2"/>
      <c r="O101" s="4"/>
      <c r="R101" s="1">
        <v>3</v>
      </c>
    </row>
    <row r="102" spans="1:15" ht="15" customHeight="1">
      <c r="A102" s="28"/>
      <c r="B102" s="29"/>
      <c r="C102" s="28"/>
      <c r="D102" s="28"/>
      <c r="E102" s="30"/>
      <c r="F102" s="7"/>
      <c r="G102" s="3"/>
      <c r="H102" s="3"/>
      <c r="I102" s="3"/>
      <c r="J102" s="3"/>
      <c r="K102" s="2"/>
      <c r="O102" s="4"/>
    </row>
    <row r="103" spans="1:15" ht="15" customHeight="1">
      <c r="A103" s="12"/>
      <c r="B103" s="269" t="s">
        <v>34</v>
      </c>
      <c r="C103" s="270"/>
      <c r="D103" s="270"/>
      <c r="E103" s="270"/>
      <c r="F103" s="270"/>
      <c r="G103" s="3"/>
      <c r="H103" s="3"/>
      <c r="I103" s="3"/>
      <c r="J103" s="3"/>
      <c r="K103" s="2"/>
      <c r="O103" s="4"/>
    </row>
    <row r="104" spans="1:15" ht="15" customHeight="1">
      <c r="A104" s="12"/>
      <c r="B104" s="262" t="s">
        <v>35</v>
      </c>
      <c r="C104" s="263"/>
      <c r="D104" s="263"/>
      <c r="E104" s="263"/>
      <c r="F104" s="264"/>
      <c r="G104" s="3"/>
      <c r="H104" s="3"/>
      <c r="I104" s="3"/>
      <c r="J104" s="3"/>
      <c r="K104" s="2"/>
      <c r="O104" s="4"/>
    </row>
    <row r="105" spans="1:15" ht="15" customHeight="1">
      <c r="A105" s="12">
        <v>1</v>
      </c>
      <c r="B105" s="78" t="s">
        <v>0</v>
      </c>
      <c r="C105" s="13"/>
      <c r="D105" s="14"/>
      <c r="E105" s="20">
        <v>0.13</v>
      </c>
      <c r="F105" s="22"/>
      <c r="G105" s="3"/>
      <c r="H105" s="3"/>
      <c r="I105" s="3"/>
      <c r="J105" s="3"/>
      <c r="K105" s="2"/>
      <c r="O105" s="4"/>
    </row>
    <row r="106" spans="1:15" ht="15" customHeight="1">
      <c r="A106" s="12">
        <v>2</v>
      </c>
      <c r="B106" s="78" t="s">
        <v>37</v>
      </c>
      <c r="C106" s="16">
        <v>0.02</v>
      </c>
      <c r="D106" s="14">
        <v>0.16</v>
      </c>
      <c r="E106" s="20">
        <f aca="true" t="shared" si="3" ref="E106:E111">C106/D106</f>
        <v>0.125</v>
      </c>
      <c r="F106" s="22"/>
      <c r="G106" s="3"/>
      <c r="H106" s="3"/>
      <c r="I106" s="3"/>
      <c r="J106" s="3"/>
      <c r="K106" s="2"/>
      <c r="O106" s="4"/>
    </row>
    <row r="107" spans="1:15" ht="30" customHeight="1">
      <c r="A107" s="12">
        <v>3</v>
      </c>
      <c r="B107" s="44" t="s">
        <v>220</v>
      </c>
      <c r="C107" s="16">
        <v>0.05</v>
      </c>
      <c r="D107" s="14">
        <v>1.4</v>
      </c>
      <c r="E107" s="20">
        <f t="shared" si="3"/>
        <v>0.03571428571428572</v>
      </c>
      <c r="F107" s="22"/>
      <c r="G107" s="3"/>
      <c r="H107" s="3"/>
      <c r="I107" s="3"/>
      <c r="J107" s="3"/>
      <c r="K107" s="2"/>
      <c r="O107" s="4"/>
    </row>
    <row r="108" spans="1:15" ht="66" customHeight="1">
      <c r="A108" s="12">
        <v>4</v>
      </c>
      <c r="B108" s="44" t="s">
        <v>219</v>
      </c>
      <c r="C108" s="16">
        <v>0.001</v>
      </c>
      <c r="D108" s="14">
        <v>0.18</v>
      </c>
      <c r="E108" s="20">
        <f t="shared" si="3"/>
        <v>0.005555555555555556</v>
      </c>
      <c r="F108" s="22"/>
      <c r="G108" s="3"/>
      <c r="H108" s="3"/>
      <c r="I108" s="3"/>
      <c r="J108" s="3"/>
      <c r="K108" s="2"/>
      <c r="O108" s="4"/>
    </row>
    <row r="109" spans="1:15" ht="36.75" customHeight="1">
      <c r="A109" s="12">
        <v>5</v>
      </c>
      <c r="B109" s="44" t="s">
        <v>12</v>
      </c>
      <c r="C109" s="10">
        <v>0.05</v>
      </c>
      <c r="D109" s="14">
        <v>0.03</v>
      </c>
      <c r="E109" s="20">
        <f t="shared" si="3"/>
        <v>1.6666666666666667</v>
      </c>
      <c r="F109" s="22"/>
      <c r="G109" s="3"/>
      <c r="H109" s="3"/>
      <c r="I109" s="3"/>
      <c r="J109" s="3"/>
      <c r="K109" s="2"/>
      <c r="O109" s="4"/>
    </row>
    <row r="110" spans="1:15" ht="68.25" customHeight="1">
      <c r="A110" s="12">
        <v>6</v>
      </c>
      <c r="B110" s="44" t="s">
        <v>219</v>
      </c>
      <c r="C110" s="16">
        <v>0.001</v>
      </c>
      <c r="D110" s="14">
        <v>0.18</v>
      </c>
      <c r="E110" s="20">
        <f t="shared" si="3"/>
        <v>0.005555555555555556</v>
      </c>
      <c r="F110" s="22"/>
      <c r="G110" s="3"/>
      <c r="H110" s="3"/>
      <c r="I110" s="3"/>
      <c r="J110" s="3"/>
      <c r="K110" s="2"/>
      <c r="O110" s="4"/>
    </row>
    <row r="111" spans="1:15" ht="15" customHeight="1">
      <c r="A111" s="12">
        <v>7</v>
      </c>
      <c r="B111" s="78" t="s">
        <v>19</v>
      </c>
      <c r="C111" s="16">
        <v>0.1</v>
      </c>
      <c r="D111" s="14">
        <v>1.1</v>
      </c>
      <c r="E111" s="20">
        <f t="shared" si="3"/>
        <v>0.09090909090909091</v>
      </c>
      <c r="F111" s="22"/>
      <c r="G111" s="3"/>
      <c r="H111" s="3"/>
      <c r="I111" s="3"/>
      <c r="J111" s="3"/>
      <c r="K111" s="2"/>
      <c r="O111" s="4"/>
    </row>
    <row r="112" spans="1:15" ht="15" customHeight="1">
      <c r="A112" s="12">
        <v>8</v>
      </c>
      <c r="B112" s="78" t="s">
        <v>36</v>
      </c>
      <c r="C112" s="16">
        <v>0.15</v>
      </c>
      <c r="D112" s="14">
        <v>1.74</v>
      </c>
      <c r="E112" s="20">
        <v>0.13</v>
      </c>
      <c r="F112" s="22"/>
      <c r="G112" s="3"/>
      <c r="H112" s="3"/>
      <c r="I112" s="3"/>
      <c r="J112" s="3"/>
      <c r="K112" s="2"/>
      <c r="O112" s="4"/>
    </row>
    <row r="113" spans="1:15" ht="27" customHeight="1">
      <c r="A113" s="12">
        <v>9</v>
      </c>
      <c r="B113" s="44" t="s">
        <v>103</v>
      </c>
      <c r="C113" s="16"/>
      <c r="D113" s="14"/>
      <c r="E113" s="20">
        <f>SUM(E105:E112)</f>
        <v>2.1894011544011542</v>
      </c>
      <c r="F113" s="22">
        <f>1/E113</f>
        <v>0.45674589966749163</v>
      </c>
      <c r="G113" s="3"/>
      <c r="H113" s="3"/>
      <c r="I113" s="3"/>
      <c r="J113" s="3"/>
      <c r="K113" s="2"/>
      <c r="O113" s="4"/>
    </row>
    <row r="114" spans="1:15" ht="15" customHeight="1">
      <c r="A114" s="12">
        <v>10</v>
      </c>
      <c r="B114" s="25"/>
      <c r="C114" s="24"/>
      <c r="D114" s="24"/>
      <c r="E114" s="26"/>
      <c r="F114" s="21"/>
      <c r="G114" s="3"/>
      <c r="H114" s="3"/>
      <c r="I114" s="3"/>
      <c r="J114" s="3"/>
      <c r="K114" s="2"/>
      <c r="O114" s="4"/>
    </row>
    <row r="115" spans="1:15" ht="15" customHeight="1">
      <c r="A115" s="28"/>
      <c r="B115" s="29"/>
      <c r="C115" s="28"/>
      <c r="D115" s="28"/>
      <c r="E115" s="30"/>
      <c r="F115" s="7"/>
      <c r="G115" s="3"/>
      <c r="H115" s="3"/>
      <c r="I115" s="3"/>
      <c r="J115" s="3"/>
      <c r="K115" s="2"/>
      <c r="O115" s="4"/>
    </row>
    <row r="116" spans="1:15" ht="15" customHeight="1">
      <c r="A116" s="28"/>
      <c r="B116" s="29"/>
      <c r="C116" s="28"/>
      <c r="D116" s="28"/>
      <c r="E116" s="30"/>
      <c r="F116" s="7"/>
      <c r="G116" s="3"/>
      <c r="H116" s="3"/>
      <c r="I116" s="3"/>
      <c r="J116" s="3"/>
      <c r="K116" s="2"/>
      <c r="O116" s="4"/>
    </row>
    <row r="117" spans="1:15" ht="15" customHeight="1">
      <c r="A117" s="28"/>
      <c r="B117" s="29"/>
      <c r="C117" s="28"/>
      <c r="D117" s="28"/>
      <c r="E117" s="30"/>
      <c r="F117" s="7"/>
      <c r="G117" s="3"/>
      <c r="H117" s="3"/>
      <c r="I117" s="3"/>
      <c r="J117" s="3"/>
      <c r="K117" s="2"/>
      <c r="O117" s="4"/>
    </row>
    <row r="118" spans="1:15" ht="15" customHeight="1">
      <c r="A118" s="28"/>
      <c r="B118" s="29"/>
      <c r="C118" s="28"/>
      <c r="D118" s="28"/>
      <c r="E118" s="30"/>
      <c r="F118" s="7"/>
      <c r="G118" s="3"/>
      <c r="H118" s="3"/>
      <c r="I118" s="3"/>
      <c r="J118" s="3"/>
      <c r="K118" s="2"/>
      <c r="O118" s="4"/>
    </row>
    <row r="119" spans="1:18" ht="15" customHeight="1">
      <c r="A119" s="28"/>
      <c r="B119" s="29"/>
      <c r="C119" s="28"/>
      <c r="D119" s="28"/>
      <c r="E119" s="30"/>
      <c r="F119" s="7"/>
      <c r="G119" s="3"/>
      <c r="H119" s="3"/>
      <c r="I119" s="3"/>
      <c r="J119" s="3"/>
      <c r="K119" s="2"/>
      <c r="O119" s="4"/>
      <c r="R119" s="1">
        <v>4</v>
      </c>
    </row>
    <row r="120" spans="1:15" ht="15" customHeight="1">
      <c r="A120" s="28"/>
      <c r="B120" s="29"/>
      <c r="C120" s="28"/>
      <c r="D120" s="28"/>
      <c r="E120" s="30"/>
      <c r="F120" s="7"/>
      <c r="G120" s="3"/>
      <c r="H120" s="3"/>
      <c r="I120" s="3"/>
      <c r="J120" s="3"/>
      <c r="K120" s="2"/>
      <c r="O120" s="4"/>
    </row>
    <row r="121" spans="1:15" ht="15" customHeight="1">
      <c r="A121" s="28"/>
      <c r="B121" s="29"/>
      <c r="C121" s="28"/>
      <c r="D121" s="28"/>
      <c r="E121" s="30"/>
      <c r="F121" s="7"/>
      <c r="G121" s="3"/>
      <c r="H121" s="3"/>
      <c r="I121" s="3"/>
      <c r="J121" s="3"/>
      <c r="K121" s="2"/>
      <c r="O121" s="4"/>
    </row>
    <row r="122" spans="1:15" ht="15" customHeight="1">
      <c r="A122" s="15"/>
      <c r="B122" s="269" t="s">
        <v>20</v>
      </c>
      <c r="C122" s="270"/>
      <c r="D122" s="270"/>
      <c r="E122" s="270"/>
      <c r="F122" s="270"/>
      <c r="G122" s="3"/>
      <c r="H122" s="3"/>
      <c r="I122" s="3"/>
      <c r="J122" s="3"/>
      <c r="K122" s="2"/>
      <c r="O122" s="4"/>
    </row>
    <row r="123" spans="1:15" ht="15" customHeight="1">
      <c r="A123" s="12"/>
      <c r="B123" s="262" t="s">
        <v>25</v>
      </c>
      <c r="C123" s="263"/>
      <c r="D123" s="263"/>
      <c r="E123" s="263"/>
      <c r="F123" s="264"/>
      <c r="G123" s="3"/>
      <c r="H123" s="3"/>
      <c r="I123" s="3"/>
      <c r="J123" s="3"/>
      <c r="K123" s="2"/>
      <c r="O123" s="4"/>
    </row>
    <row r="124" spans="1:15" ht="15" customHeight="1">
      <c r="A124" s="12">
        <v>1</v>
      </c>
      <c r="B124" s="78" t="s">
        <v>0</v>
      </c>
      <c r="C124" s="13"/>
      <c r="D124" s="14"/>
      <c r="E124" s="20">
        <v>0.13</v>
      </c>
      <c r="F124" s="22"/>
      <c r="G124" s="3"/>
      <c r="H124" s="3"/>
      <c r="I124" s="3"/>
      <c r="J124" s="3"/>
      <c r="K124" s="2"/>
      <c r="O124" s="4"/>
    </row>
    <row r="125" spans="1:15" ht="33.75" customHeight="1">
      <c r="A125" s="12">
        <v>2</v>
      </c>
      <c r="B125" s="44" t="s">
        <v>160</v>
      </c>
      <c r="C125" s="16">
        <v>0.002</v>
      </c>
      <c r="D125" s="14">
        <v>0.18</v>
      </c>
      <c r="E125" s="20">
        <f aca="true" t="shared" si="4" ref="E125:E130">C125/D125</f>
        <v>0.011111111111111112</v>
      </c>
      <c r="F125" s="22"/>
      <c r="G125" s="3"/>
      <c r="H125" s="3"/>
      <c r="I125" s="3"/>
      <c r="J125" s="3"/>
      <c r="K125" s="2"/>
      <c r="O125" s="4"/>
    </row>
    <row r="126" spans="1:15" ht="28.5" customHeight="1">
      <c r="A126" s="12">
        <v>3</v>
      </c>
      <c r="B126" s="44" t="s">
        <v>157</v>
      </c>
      <c r="C126" s="16">
        <v>0.05</v>
      </c>
      <c r="D126" s="14">
        <v>1.4</v>
      </c>
      <c r="E126" s="20">
        <f t="shared" si="4"/>
        <v>0.03571428571428572</v>
      </c>
      <c r="F126" s="22"/>
      <c r="G126" s="3"/>
      <c r="H126" s="3"/>
      <c r="I126" s="3"/>
      <c r="J126" s="3"/>
      <c r="K126" s="2"/>
      <c r="O126" s="4"/>
    </row>
    <row r="127" spans="1:15" ht="44.25" customHeight="1">
      <c r="A127" s="12">
        <v>4</v>
      </c>
      <c r="B127" s="81" t="s">
        <v>158</v>
      </c>
      <c r="C127" s="10">
        <v>0.05</v>
      </c>
      <c r="D127" s="14">
        <v>0.03</v>
      </c>
      <c r="E127" s="20">
        <f t="shared" si="4"/>
        <v>1.6666666666666667</v>
      </c>
      <c r="F127" s="22"/>
      <c r="G127" s="3"/>
      <c r="H127" s="3"/>
      <c r="I127" s="3"/>
      <c r="J127" s="3"/>
      <c r="K127" s="2"/>
      <c r="O127" s="4"/>
    </row>
    <row r="128" spans="1:15" ht="15" customHeight="1">
      <c r="A128" s="12">
        <v>5</v>
      </c>
      <c r="B128" s="78" t="s">
        <v>21</v>
      </c>
      <c r="C128" s="16">
        <v>0.02</v>
      </c>
      <c r="D128" s="14">
        <v>1.4</v>
      </c>
      <c r="E128" s="20">
        <f t="shared" si="4"/>
        <v>0.014285714285714287</v>
      </c>
      <c r="F128" s="22"/>
      <c r="G128" s="3"/>
      <c r="H128" s="3"/>
      <c r="I128" s="3"/>
      <c r="J128" s="3"/>
      <c r="K128" s="2"/>
      <c r="O128" s="4"/>
    </row>
    <row r="129" spans="1:15" ht="15" customHeight="1">
      <c r="A129" s="12"/>
      <c r="B129" s="78" t="s">
        <v>22</v>
      </c>
      <c r="C129" s="16">
        <v>0.1</v>
      </c>
      <c r="D129" s="14">
        <v>1.5</v>
      </c>
      <c r="E129" s="20">
        <f t="shared" si="4"/>
        <v>0.06666666666666667</v>
      </c>
      <c r="F129" s="22"/>
      <c r="G129" s="3"/>
      <c r="H129" s="3"/>
      <c r="I129" s="3"/>
      <c r="J129" s="3"/>
      <c r="K129" s="2"/>
      <c r="O129" s="4"/>
    </row>
    <row r="130" spans="1:15" ht="15" customHeight="1">
      <c r="A130" s="12">
        <v>6</v>
      </c>
      <c r="B130" s="78" t="s">
        <v>6</v>
      </c>
      <c r="C130" s="16">
        <v>0.03</v>
      </c>
      <c r="D130" s="14">
        <v>0.87</v>
      </c>
      <c r="E130" s="20">
        <f t="shared" si="4"/>
        <v>0.034482758620689655</v>
      </c>
      <c r="F130" s="22"/>
      <c r="G130" s="3"/>
      <c r="H130" s="3"/>
      <c r="I130" s="3"/>
      <c r="J130" s="3"/>
      <c r="K130" s="2"/>
      <c r="O130" s="4"/>
    </row>
    <row r="131" spans="1:15" ht="15" customHeight="1">
      <c r="A131" s="12">
        <v>7</v>
      </c>
      <c r="B131" s="78" t="s">
        <v>1</v>
      </c>
      <c r="C131" s="16"/>
      <c r="D131" s="14"/>
      <c r="E131" s="20">
        <v>0.04</v>
      </c>
      <c r="F131" s="22"/>
      <c r="G131" s="3"/>
      <c r="H131" s="3"/>
      <c r="I131" s="3"/>
      <c r="J131" s="3"/>
      <c r="K131" s="2"/>
      <c r="O131" s="4"/>
    </row>
    <row r="132" spans="1:15" ht="15" customHeight="1">
      <c r="A132" s="12">
        <v>8</v>
      </c>
      <c r="B132" s="17"/>
      <c r="C132" s="16"/>
      <c r="D132" s="14"/>
      <c r="E132" s="20">
        <f>SUM(E124:E131)</f>
        <v>1.9989272030651342</v>
      </c>
      <c r="F132" s="22">
        <f>1/E132</f>
        <v>0.500268343172583</v>
      </c>
      <c r="G132" s="3"/>
      <c r="H132" s="3"/>
      <c r="I132" s="3"/>
      <c r="J132" s="3"/>
      <c r="K132" s="2"/>
      <c r="O132" s="4"/>
    </row>
    <row r="133" spans="1:15" ht="15" customHeight="1">
      <c r="A133" s="24">
        <v>9</v>
      </c>
      <c r="B133" s="25"/>
      <c r="C133" s="24"/>
      <c r="D133" s="24"/>
      <c r="E133" s="26"/>
      <c r="F133" s="21"/>
      <c r="G133" s="3"/>
      <c r="H133" s="3"/>
      <c r="I133" s="3"/>
      <c r="J133" s="3"/>
      <c r="K133" s="2"/>
      <c r="O133" s="4"/>
    </row>
    <row r="134" spans="1:15" ht="15" customHeight="1">
      <c r="A134" s="12"/>
      <c r="B134" s="262" t="s">
        <v>26</v>
      </c>
      <c r="C134" s="263"/>
      <c r="D134" s="263"/>
      <c r="E134" s="263"/>
      <c r="F134" s="264"/>
      <c r="G134" s="3"/>
      <c r="H134" s="3"/>
      <c r="I134" s="3"/>
      <c r="J134" s="3"/>
      <c r="K134" s="2"/>
      <c r="O134" s="4"/>
    </row>
    <row r="135" spans="1:15" ht="15" customHeight="1">
      <c r="A135" s="12">
        <v>1</v>
      </c>
      <c r="B135" s="78" t="s">
        <v>0</v>
      </c>
      <c r="C135" s="13"/>
      <c r="D135" s="14"/>
      <c r="E135" s="20">
        <v>0.13</v>
      </c>
      <c r="F135" s="22"/>
      <c r="G135" s="3"/>
      <c r="H135" s="3"/>
      <c r="I135" s="3"/>
      <c r="J135" s="3"/>
      <c r="K135" s="2"/>
      <c r="O135" s="4"/>
    </row>
    <row r="136" spans="1:15" ht="15" customHeight="1">
      <c r="A136" s="12">
        <v>2</v>
      </c>
      <c r="B136" s="78" t="s">
        <v>27</v>
      </c>
      <c r="C136" s="16">
        <v>0.002</v>
      </c>
      <c r="D136" s="14">
        <v>0.18</v>
      </c>
      <c r="E136" s="20">
        <f aca="true" t="shared" si="5" ref="E136:E141">C136/D136</f>
        <v>0.011111111111111112</v>
      </c>
      <c r="F136" s="22"/>
      <c r="G136" s="3"/>
      <c r="H136" s="3"/>
      <c r="I136" s="3"/>
      <c r="J136" s="3"/>
      <c r="K136" s="2"/>
      <c r="O136" s="4"/>
    </row>
    <row r="137" spans="1:15" ht="27.75" customHeight="1">
      <c r="A137" s="12">
        <v>3</v>
      </c>
      <c r="B137" s="44" t="s">
        <v>155</v>
      </c>
      <c r="C137" s="16">
        <v>0.05</v>
      </c>
      <c r="D137" s="14">
        <v>1.2</v>
      </c>
      <c r="E137" s="20">
        <f t="shared" si="5"/>
        <v>0.04166666666666667</v>
      </c>
      <c r="F137" s="22"/>
      <c r="G137" s="3"/>
      <c r="H137" s="3"/>
      <c r="I137" s="3"/>
      <c r="J137" s="3"/>
      <c r="K137" s="2"/>
      <c r="O137" s="4"/>
    </row>
    <row r="138" spans="1:15" ht="35.25" customHeight="1">
      <c r="A138" s="12">
        <v>4</v>
      </c>
      <c r="B138" s="44" t="s">
        <v>158</v>
      </c>
      <c r="C138" s="10">
        <v>0.05</v>
      </c>
      <c r="D138" s="14">
        <v>0.03</v>
      </c>
      <c r="E138" s="20">
        <f t="shared" si="5"/>
        <v>1.6666666666666667</v>
      </c>
      <c r="F138" s="22"/>
      <c r="G138" s="3"/>
      <c r="H138" s="3"/>
      <c r="I138" s="3"/>
      <c r="J138" s="3"/>
      <c r="K138" s="2"/>
      <c r="O138" s="4"/>
    </row>
    <row r="139" spans="1:15" ht="25.5" customHeight="1">
      <c r="A139" s="12">
        <v>5</v>
      </c>
      <c r="B139" s="44" t="s">
        <v>157</v>
      </c>
      <c r="C139" s="16">
        <v>0.02</v>
      </c>
      <c r="D139" s="14">
        <v>1.4</v>
      </c>
      <c r="E139" s="20">
        <f t="shared" si="5"/>
        <v>0.014285714285714287</v>
      </c>
      <c r="F139" s="22"/>
      <c r="G139" s="3"/>
      <c r="H139" s="3"/>
      <c r="I139" s="3"/>
      <c r="J139" s="3"/>
      <c r="K139" s="2"/>
      <c r="O139" s="4"/>
    </row>
    <row r="140" spans="1:15" ht="15" customHeight="1">
      <c r="A140" s="12"/>
      <c r="B140" s="78" t="s">
        <v>22</v>
      </c>
      <c r="C140" s="16">
        <v>0.1</v>
      </c>
      <c r="D140" s="14">
        <v>1.5</v>
      </c>
      <c r="E140" s="20">
        <f t="shared" si="5"/>
        <v>0.06666666666666667</v>
      </c>
      <c r="F140" s="22"/>
      <c r="G140" s="3"/>
      <c r="H140" s="3"/>
      <c r="I140" s="3"/>
      <c r="J140" s="3"/>
      <c r="K140" s="2"/>
      <c r="O140" s="4"/>
    </row>
    <row r="141" spans="1:15" ht="15" customHeight="1">
      <c r="A141" s="12">
        <v>6</v>
      </c>
      <c r="B141" s="78" t="s">
        <v>6</v>
      </c>
      <c r="C141" s="16">
        <v>0.03</v>
      </c>
      <c r="D141" s="14">
        <v>0.87</v>
      </c>
      <c r="E141" s="20">
        <f t="shared" si="5"/>
        <v>0.034482758620689655</v>
      </c>
      <c r="F141" s="22"/>
      <c r="G141" s="3"/>
      <c r="H141" s="3"/>
      <c r="I141" s="3"/>
      <c r="J141" s="3"/>
      <c r="K141" s="2"/>
      <c r="O141" s="4"/>
    </row>
    <row r="142" spans="1:15" ht="15" customHeight="1">
      <c r="A142" s="12">
        <v>7</v>
      </c>
      <c r="B142" s="78" t="s">
        <v>1</v>
      </c>
      <c r="C142" s="16"/>
      <c r="D142" s="14"/>
      <c r="E142" s="20">
        <v>0.04</v>
      </c>
      <c r="F142" s="22"/>
      <c r="G142" s="3"/>
      <c r="H142" s="3"/>
      <c r="I142" s="3"/>
      <c r="J142" s="3"/>
      <c r="K142" s="2"/>
      <c r="O142" s="4"/>
    </row>
    <row r="143" spans="1:15" ht="15" customHeight="1">
      <c r="A143" s="12">
        <v>8</v>
      </c>
      <c r="B143" s="17"/>
      <c r="C143" s="16"/>
      <c r="D143" s="14"/>
      <c r="E143" s="20">
        <f>SUM(E135:E142)</f>
        <v>2.004879584017515</v>
      </c>
      <c r="F143" s="22">
        <f>1/E143</f>
        <v>0.49878307304428304</v>
      </c>
      <c r="G143" s="3"/>
      <c r="H143" s="3"/>
      <c r="I143" s="3"/>
      <c r="J143" s="3"/>
      <c r="K143" s="2"/>
      <c r="O143" s="4"/>
    </row>
    <row r="144" spans="1:15" ht="15" customHeight="1">
      <c r="A144" s="28"/>
      <c r="B144" s="29"/>
      <c r="C144" s="28"/>
      <c r="D144" s="28"/>
      <c r="E144" s="30"/>
      <c r="F144" s="7"/>
      <c r="G144" s="3"/>
      <c r="H144" s="3"/>
      <c r="I144" s="3"/>
      <c r="J144" s="3"/>
      <c r="K144" s="2"/>
      <c r="O144" s="4"/>
    </row>
    <row r="145" spans="1:15" ht="15" customHeight="1">
      <c r="A145" s="28"/>
      <c r="B145" s="29"/>
      <c r="C145" s="28"/>
      <c r="D145" s="28"/>
      <c r="E145" s="30"/>
      <c r="F145" s="7"/>
      <c r="G145" s="3"/>
      <c r="H145" s="3"/>
      <c r="I145" s="3"/>
      <c r="J145" s="3"/>
      <c r="K145" s="2"/>
      <c r="O145" s="4"/>
    </row>
    <row r="146" spans="1:15" ht="15" customHeight="1">
      <c r="A146" s="28"/>
      <c r="B146" s="29"/>
      <c r="C146" s="28"/>
      <c r="D146" s="28"/>
      <c r="E146" s="30"/>
      <c r="F146" s="7"/>
      <c r="G146" s="3"/>
      <c r="H146" s="3"/>
      <c r="I146" s="3"/>
      <c r="J146" s="3"/>
      <c r="K146" s="2"/>
      <c r="O146" s="4"/>
    </row>
    <row r="147" spans="1:15" ht="15" customHeight="1">
      <c r="A147" s="28"/>
      <c r="B147" s="29"/>
      <c r="C147" s="28"/>
      <c r="D147" s="28"/>
      <c r="E147" s="30"/>
      <c r="F147" s="7"/>
      <c r="G147" s="3"/>
      <c r="H147" s="3"/>
      <c r="I147" s="3"/>
      <c r="J147" s="3"/>
      <c r="K147" s="2"/>
      <c r="O147" s="4"/>
    </row>
    <row r="148" spans="1:15" ht="15" customHeight="1">
      <c r="A148" s="28"/>
      <c r="B148" s="29"/>
      <c r="C148" s="28"/>
      <c r="D148" s="28"/>
      <c r="E148" s="30"/>
      <c r="F148" s="7"/>
      <c r="G148" s="3"/>
      <c r="H148" s="3"/>
      <c r="I148" s="3"/>
      <c r="J148" s="3"/>
      <c r="K148" s="2"/>
      <c r="O148" s="4"/>
    </row>
    <row r="149" spans="1:18" ht="15" customHeight="1">
      <c r="A149" s="28"/>
      <c r="B149" s="29"/>
      <c r="C149" s="28"/>
      <c r="D149" s="28"/>
      <c r="E149" s="30"/>
      <c r="F149" s="7"/>
      <c r="G149" s="3"/>
      <c r="H149" s="3"/>
      <c r="I149" s="3"/>
      <c r="J149" s="3"/>
      <c r="K149" s="2"/>
      <c r="O149" s="4"/>
      <c r="R149" s="1">
        <v>5</v>
      </c>
    </row>
    <row r="150" spans="1:15" ht="15" customHeight="1">
      <c r="A150" s="28"/>
      <c r="B150" s="29"/>
      <c r="C150" s="28"/>
      <c r="D150" s="28"/>
      <c r="E150" s="30"/>
      <c r="F150" s="7"/>
      <c r="G150" s="3"/>
      <c r="H150" s="3"/>
      <c r="I150" s="3"/>
      <c r="J150" s="3"/>
      <c r="K150" s="2"/>
      <c r="O150" s="4"/>
    </row>
    <row r="151" spans="1:15" ht="15" customHeight="1">
      <c r="A151" s="12"/>
      <c r="B151" s="260" t="s">
        <v>33</v>
      </c>
      <c r="C151" s="261"/>
      <c r="D151" s="261"/>
      <c r="E151" s="261"/>
      <c r="F151" s="261"/>
      <c r="G151" s="3"/>
      <c r="H151" s="3"/>
      <c r="I151" s="3"/>
      <c r="J151" s="3"/>
      <c r="K151" s="2"/>
      <c r="O151" s="4"/>
    </row>
    <row r="152" spans="1:15" ht="15" customHeight="1">
      <c r="A152" s="12">
        <v>1</v>
      </c>
      <c r="B152" s="78" t="s">
        <v>0</v>
      </c>
      <c r="C152" s="13"/>
      <c r="D152" s="14"/>
      <c r="E152" s="20">
        <v>0.13</v>
      </c>
      <c r="F152" s="22"/>
      <c r="G152" s="3"/>
      <c r="H152" s="3"/>
      <c r="I152" s="3"/>
      <c r="J152" s="3"/>
      <c r="K152" s="2"/>
      <c r="O152" s="4"/>
    </row>
    <row r="153" spans="1:15" ht="26.25" customHeight="1">
      <c r="A153" s="12">
        <v>2</v>
      </c>
      <c r="B153" s="44" t="s">
        <v>159</v>
      </c>
      <c r="C153" s="16">
        <v>0.002</v>
      </c>
      <c r="D153" s="14">
        <v>0.16</v>
      </c>
      <c r="E153" s="20">
        <f aca="true" t="shared" si="6" ref="E153:E158">C153/D153</f>
        <v>0.0125</v>
      </c>
      <c r="F153" s="22"/>
      <c r="G153" s="3"/>
      <c r="H153" s="3"/>
      <c r="I153" s="3"/>
      <c r="J153" s="3"/>
      <c r="K153" s="2"/>
      <c r="O153" s="4"/>
    </row>
    <row r="154" spans="1:15" ht="26.25" customHeight="1">
      <c r="A154" s="12">
        <v>3</v>
      </c>
      <c r="B154" s="44" t="s">
        <v>155</v>
      </c>
      <c r="C154" s="16">
        <v>0.03</v>
      </c>
      <c r="D154" s="14">
        <v>1.2</v>
      </c>
      <c r="E154" s="20">
        <f t="shared" si="6"/>
        <v>0.025</v>
      </c>
      <c r="F154" s="22"/>
      <c r="G154" s="3"/>
      <c r="H154" s="3"/>
      <c r="I154" s="3"/>
      <c r="J154" s="3"/>
      <c r="K154" s="2"/>
      <c r="O154" s="4"/>
    </row>
    <row r="155" spans="1:15" ht="49.5" customHeight="1">
      <c r="A155" s="12">
        <v>4</v>
      </c>
      <c r="B155" s="44" t="s">
        <v>158</v>
      </c>
      <c r="C155" s="10">
        <v>0.05</v>
      </c>
      <c r="D155" s="14">
        <v>0.03</v>
      </c>
      <c r="E155" s="20">
        <f t="shared" si="6"/>
        <v>1.6666666666666667</v>
      </c>
      <c r="F155" s="22"/>
      <c r="G155" s="3"/>
      <c r="H155" s="3"/>
      <c r="I155" s="3"/>
      <c r="J155" s="3"/>
      <c r="K155" s="2"/>
      <c r="O155" s="4"/>
    </row>
    <row r="156" spans="1:15" ht="29.25" customHeight="1">
      <c r="A156" s="12">
        <v>5</v>
      </c>
      <c r="B156" s="44" t="s">
        <v>157</v>
      </c>
      <c r="C156" s="16">
        <v>0.02</v>
      </c>
      <c r="D156" s="14">
        <v>1.4</v>
      </c>
      <c r="E156" s="20">
        <f t="shared" si="6"/>
        <v>0.014285714285714287</v>
      </c>
      <c r="F156" s="22"/>
      <c r="G156" s="3"/>
      <c r="H156" s="3"/>
      <c r="I156" s="3"/>
      <c r="J156" s="3"/>
      <c r="K156" s="2"/>
      <c r="O156" s="4"/>
    </row>
    <row r="157" spans="1:15" ht="15" customHeight="1">
      <c r="A157" s="12"/>
      <c r="B157" s="78" t="s">
        <v>22</v>
      </c>
      <c r="C157" s="16">
        <v>0.1</v>
      </c>
      <c r="D157" s="14">
        <v>1.5</v>
      </c>
      <c r="E157" s="20">
        <f t="shared" si="6"/>
        <v>0.06666666666666667</v>
      </c>
      <c r="F157" s="22"/>
      <c r="G157" s="3"/>
      <c r="H157" s="3"/>
      <c r="I157" s="3"/>
      <c r="J157" s="3"/>
      <c r="K157" s="2"/>
      <c r="O157" s="4"/>
    </row>
    <row r="158" spans="1:15" ht="15" customHeight="1">
      <c r="A158" s="12">
        <v>6</v>
      </c>
      <c r="B158" s="78" t="s">
        <v>6</v>
      </c>
      <c r="C158" s="16">
        <v>0.03</v>
      </c>
      <c r="D158" s="14">
        <v>0.87</v>
      </c>
      <c r="E158" s="20">
        <f t="shared" si="6"/>
        <v>0.034482758620689655</v>
      </c>
      <c r="F158" s="22"/>
      <c r="G158" s="3"/>
      <c r="H158" s="3"/>
      <c r="I158" s="3"/>
      <c r="J158" s="3"/>
      <c r="K158" s="2"/>
      <c r="O158" s="4"/>
    </row>
    <row r="159" spans="1:15" ht="15" customHeight="1">
      <c r="A159" s="12">
        <v>7</v>
      </c>
      <c r="B159" s="78" t="s">
        <v>1</v>
      </c>
      <c r="C159" s="16"/>
      <c r="D159" s="14"/>
      <c r="E159" s="20">
        <v>0.04</v>
      </c>
      <c r="F159" s="22"/>
      <c r="G159" s="3"/>
      <c r="H159" s="3"/>
      <c r="I159" s="3"/>
      <c r="J159" s="3"/>
      <c r="K159" s="2"/>
      <c r="O159" s="4"/>
    </row>
    <row r="160" spans="1:15" ht="15" customHeight="1">
      <c r="A160" s="12">
        <v>8</v>
      </c>
      <c r="B160" s="17"/>
      <c r="C160" s="16"/>
      <c r="D160" s="14"/>
      <c r="E160" s="20">
        <f>SUM(E152:E159)</f>
        <v>1.9896018062397374</v>
      </c>
      <c r="F160" s="22">
        <f>1/E160</f>
        <v>0.5026131343788621</v>
      </c>
      <c r="G160" s="3"/>
      <c r="H160" s="3"/>
      <c r="I160" s="3"/>
      <c r="J160" s="3"/>
      <c r="K160" s="2"/>
      <c r="O160" s="4"/>
    </row>
    <row r="161" spans="1:15" ht="15" customHeight="1">
      <c r="A161" s="24">
        <v>9</v>
      </c>
      <c r="B161" s="25"/>
      <c r="C161" s="24"/>
      <c r="D161" s="24"/>
      <c r="E161" s="26"/>
      <c r="F161" s="21"/>
      <c r="G161" s="3"/>
      <c r="H161" s="3"/>
      <c r="I161" s="3"/>
      <c r="J161" s="3"/>
      <c r="K161" s="2"/>
      <c r="O161" s="4"/>
    </row>
    <row r="162" spans="1:15" ht="15" customHeight="1">
      <c r="A162" s="24"/>
      <c r="B162" s="271" t="s">
        <v>38</v>
      </c>
      <c r="C162" s="272"/>
      <c r="D162" s="272"/>
      <c r="E162" s="272"/>
      <c r="F162" s="273"/>
      <c r="G162" s="3"/>
      <c r="H162" s="3"/>
      <c r="I162" s="3"/>
      <c r="J162" s="3"/>
      <c r="K162" s="2"/>
      <c r="O162" s="4"/>
    </row>
    <row r="163" spans="1:15" ht="15" customHeight="1">
      <c r="A163" s="12"/>
      <c r="B163" s="262" t="s">
        <v>39</v>
      </c>
      <c r="C163" s="263"/>
      <c r="D163" s="263"/>
      <c r="E163" s="263"/>
      <c r="F163" s="264"/>
      <c r="G163" s="3"/>
      <c r="H163" s="3"/>
      <c r="I163" s="3"/>
      <c r="J163" s="3"/>
      <c r="K163" s="2"/>
      <c r="O163" s="4"/>
    </row>
    <row r="164" spans="1:15" ht="15" customHeight="1">
      <c r="A164" s="12">
        <v>1</v>
      </c>
      <c r="B164" s="78" t="s">
        <v>1</v>
      </c>
      <c r="C164" s="13"/>
      <c r="D164" s="14"/>
      <c r="E164" s="20">
        <v>0.04</v>
      </c>
      <c r="F164" s="22"/>
      <c r="G164" s="3"/>
      <c r="H164" s="3"/>
      <c r="I164" s="3"/>
      <c r="J164" s="3"/>
      <c r="K164" s="2"/>
      <c r="O164" s="4"/>
    </row>
    <row r="165" spans="1:15" ht="36" customHeight="1">
      <c r="A165" s="12">
        <v>2</v>
      </c>
      <c r="B165" s="44" t="s">
        <v>152</v>
      </c>
      <c r="C165" s="16">
        <v>0.0005</v>
      </c>
      <c r="D165" s="14">
        <v>0.18</v>
      </c>
      <c r="E165" s="20">
        <f aca="true" t="shared" si="7" ref="E165:E170">C165/D165</f>
        <v>0.002777777777777778</v>
      </c>
      <c r="F165" s="22"/>
      <c r="G165" s="3"/>
      <c r="H165" s="3"/>
      <c r="I165" s="3"/>
      <c r="J165" s="3"/>
      <c r="K165" s="2"/>
      <c r="O165" s="4"/>
    </row>
    <row r="166" spans="1:15" ht="26.25" customHeight="1">
      <c r="A166" s="12">
        <v>3</v>
      </c>
      <c r="B166" s="44" t="s">
        <v>156</v>
      </c>
      <c r="C166" s="16">
        <v>0.1</v>
      </c>
      <c r="D166" s="14">
        <v>0.043</v>
      </c>
      <c r="E166" s="20">
        <f t="shared" si="7"/>
        <v>2.3255813953488373</v>
      </c>
      <c r="F166" s="22"/>
      <c r="G166" s="3"/>
      <c r="H166" s="3"/>
      <c r="I166" s="3"/>
      <c r="J166" s="3"/>
      <c r="K166" s="2"/>
      <c r="O166" s="4"/>
    </row>
    <row r="167" spans="1:15" ht="37.5" customHeight="1">
      <c r="A167" s="12">
        <v>4</v>
      </c>
      <c r="B167" s="44" t="s">
        <v>153</v>
      </c>
      <c r="C167" s="10">
        <v>0.001</v>
      </c>
      <c r="D167" s="14">
        <v>0.2</v>
      </c>
      <c r="E167" s="20">
        <f t="shared" si="7"/>
        <v>0.005</v>
      </c>
      <c r="F167" s="22"/>
      <c r="G167" s="3"/>
      <c r="H167" s="3"/>
      <c r="I167" s="3"/>
      <c r="J167" s="3"/>
      <c r="K167" s="2"/>
      <c r="O167" s="4"/>
    </row>
    <row r="168" spans="1:15" ht="24" customHeight="1">
      <c r="A168" s="12">
        <v>5</v>
      </c>
      <c r="B168" s="44" t="s">
        <v>155</v>
      </c>
      <c r="C168" s="16">
        <v>0.03</v>
      </c>
      <c r="D168" s="14">
        <v>1.4</v>
      </c>
      <c r="E168" s="20">
        <f t="shared" si="7"/>
        <v>0.02142857142857143</v>
      </c>
      <c r="F168" s="22"/>
      <c r="G168" s="3"/>
      <c r="H168" s="3"/>
      <c r="I168" s="3"/>
      <c r="J168" s="3"/>
      <c r="K168" s="2"/>
      <c r="O168" s="4"/>
    </row>
    <row r="169" spans="1:15" ht="15" customHeight="1">
      <c r="A169" s="12">
        <v>6</v>
      </c>
      <c r="B169" s="78" t="s">
        <v>22</v>
      </c>
      <c r="C169" s="16">
        <v>0.15</v>
      </c>
      <c r="D169" s="14">
        <v>1.3</v>
      </c>
      <c r="E169" s="20">
        <f t="shared" si="7"/>
        <v>0.11538461538461538</v>
      </c>
      <c r="F169" s="22"/>
      <c r="G169" s="3"/>
      <c r="H169" s="3"/>
      <c r="I169" s="3"/>
      <c r="J169" s="3"/>
      <c r="K169" s="2"/>
      <c r="O169" s="4"/>
    </row>
    <row r="170" spans="1:15" ht="15" customHeight="1">
      <c r="A170" s="12">
        <v>7</v>
      </c>
      <c r="B170" s="78" t="s">
        <v>6</v>
      </c>
      <c r="C170" s="16">
        <v>0.02</v>
      </c>
      <c r="D170" s="14">
        <v>0.87</v>
      </c>
      <c r="E170" s="20">
        <f t="shared" si="7"/>
        <v>0.022988505747126436</v>
      </c>
      <c r="F170" s="22"/>
      <c r="G170" s="3"/>
      <c r="H170" s="3"/>
      <c r="I170" s="3"/>
      <c r="J170" s="3"/>
      <c r="K170" s="2"/>
      <c r="O170" s="4"/>
    </row>
    <row r="171" spans="1:15" ht="15" customHeight="1">
      <c r="A171" s="12">
        <v>8</v>
      </c>
      <c r="B171" s="78" t="s">
        <v>0</v>
      </c>
      <c r="C171" s="16"/>
      <c r="D171" s="14"/>
      <c r="E171" s="20">
        <v>0.13</v>
      </c>
      <c r="F171" s="22"/>
      <c r="G171" s="3"/>
      <c r="H171" s="3"/>
      <c r="I171" s="3"/>
      <c r="J171" s="3"/>
      <c r="K171" s="2"/>
      <c r="O171" s="4"/>
    </row>
    <row r="172" spans="1:15" ht="15" customHeight="1">
      <c r="A172" s="12">
        <v>9</v>
      </c>
      <c r="B172" s="17"/>
      <c r="C172" s="16"/>
      <c r="D172" s="14"/>
      <c r="E172" s="20">
        <f>SUM(E164:E171)</f>
        <v>2.6631608656869283</v>
      </c>
      <c r="F172" s="22">
        <f>1/E172</f>
        <v>0.37549365225523573</v>
      </c>
      <c r="G172" s="3"/>
      <c r="H172" s="3"/>
      <c r="I172" s="3"/>
      <c r="J172" s="3"/>
      <c r="K172" s="2"/>
      <c r="O172" s="4"/>
    </row>
    <row r="173" spans="1:15" ht="15" customHeight="1">
      <c r="A173" s="28"/>
      <c r="B173" s="29"/>
      <c r="C173" s="28"/>
      <c r="D173" s="28"/>
      <c r="E173" s="30"/>
      <c r="F173" s="7"/>
      <c r="G173" s="3"/>
      <c r="H173" s="3"/>
      <c r="I173" s="3"/>
      <c r="J173" s="3"/>
      <c r="K173" s="2"/>
      <c r="O173" s="4"/>
    </row>
    <row r="174" spans="1:15" ht="15" customHeight="1">
      <c r="A174" s="28"/>
      <c r="B174" s="29"/>
      <c r="C174" s="28"/>
      <c r="D174" s="28"/>
      <c r="E174" s="30"/>
      <c r="F174" s="7"/>
      <c r="G174" s="3"/>
      <c r="H174" s="3"/>
      <c r="I174" s="3"/>
      <c r="J174" s="3"/>
      <c r="K174" s="2"/>
      <c r="O174" s="4"/>
    </row>
    <row r="175" spans="1:15" ht="15" customHeight="1">
      <c r="A175" s="28"/>
      <c r="B175" s="29"/>
      <c r="C175" s="28"/>
      <c r="D175" s="28"/>
      <c r="E175" s="30"/>
      <c r="F175" s="7"/>
      <c r="G175" s="3"/>
      <c r="H175" s="3"/>
      <c r="I175" s="3"/>
      <c r="J175" s="3"/>
      <c r="K175" s="2"/>
      <c r="O175" s="4"/>
    </row>
    <row r="176" spans="1:18" ht="15" customHeight="1">
      <c r="A176" s="28"/>
      <c r="B176" s="29"/>
      <c r="C176" s="28"/>
      <c r="D176" s="28"/>
      <c r="E176" s="30"/>
      <c r="F176" s="7"/>
      <c r="G176" s="3"/>
      <c r="H176" s="3"/>
      <c r="I176" s="3"/>
      <c r="J176" s="3"/>
      <c r="K176" s="2"/>
      <c r="O176" s="4"/>
      <c r="R176" s="1">
        <v>6</v>
      </c>
    </row>
    <row r="177" spans="1:15" ht="15" customHeight="1">
      <c r="A177" s="28"/>
      <c r="B177" s="29"/>
      <c r="C177" s="28"/>
      <c r="D177" s="28"/>
      <c r="E177" s="30"/>
      <c r="F177" s="7"/>
      <c r="G177" s="3"/>
      <c r="H177" s="3"/>
      <c r="I177" s="3"/>
      <c r="J177" s="3"/>
      <c r="K177" s="2"/>
      <c r="O177" s="4"/>
    </row>
    <row r="178" spans="1:15" ht="15" customHeight="1">
      <c r="A178" s="12"/>
      <c r="B178" s="260" t="s">
        <v>41</v>
      </c>
      <c r="C178" s="261"/>
      <c r="D178" s="261"/>
      <c r="E178" s="261"/>
      <c r="F178" s="261"/>
      <c r="G178" s="3"/>
      <c r="H178" s="3"/>
      <c r="I178" s="3"/>
      <c r="J178" s="3"/>
      <c r="K178" s="2"/>
      <c r="O178" s="4"/>
    </row>
    <row r="179" spans="1:15" ht="15" customHeight="1">
      <c r="A179" s="12">
        <v>1</v>
      </c>
      <c r="B179" s="79" t="s">
        <v>1</v>
      </c>
      <c r="C179" s="13"/>
      <c r="D179" s="14"/>
      <c r="E179" s="20">
        <v>0.04</v>
      </c>
      <c r="F179" s="22"/>
      <c r="G179" s="3"/>
      <c r="H179" s="3"/>
      <c r="I179" s="3"/>
      <c r="J179" s="3"/>
      <c r="K179" s="2"/>
      <c r="O179" s="4"/>
    </row>
    <row r="180" spans="1:15" ht="42" customHeight="1">
      <c r="A180" s="12">
        <v>2</v>
      </c>
      <c r="B180" s="92" t="s">
        <v>154</v>
      </c>
      <c r="C180" s="16">
        <v>0.05</v>
      </c>
      <c r="D180" s="14">
        <v>0.018</v>
      </c>
      <c r="E180" s="20">
        <f>C180/D180</f>
        <v>2.777777777777778</v>
      </c>
      <c r="F180" s="22"/>
      <c r="G180" s="3"/>
      <c r="H180" s="3"/>
      <c r="I180" s="3"/>
      <c r="J180" s="3"/>
      <c r="K180" s="2"/>
      <c r="O180" s="4"/>
    </row>
    <row r="181" spans="1:15" ht="38.25" customHeight="1">
      <c r="A181" s="12">
        <v>3</v>
      </c>
      <c r="B181" s="44" t="s">
        <v>152</v>
      </c>
      <c r="C181" s="16">
        <v>0.0005</v>
      </c>
      <c r="D181" s="14">
        <v>0.18</v>
      </c>
      <c r="E181" s="20">
        <f>C181/D181</f>
        <v>0.002777777777777778</v>
      </c>
      <c r="F181" s="22"/>
      <c r="G181" s="3"/>
      <c r="H181" s="3"/>
      <c r="I181" s="3"/>
      <c r="J181" s="3"/>
      <c r="K181" s="2"/>
      <c r="O181" s="4"/>
    </row>
    <row r="182" spans="1:15" ht="40.5" customHeight="1">
      <c r="A182" s="12">
        <v>4</v>
      </c>
      <c r="B182" s="44" t="s">
        <v>153</v>
      </c>
      <c r="C182" s="10">
        <v>0.001</v>
      </c>
      <c r="D182" s="14">
        <v>0.2</v>
      </c>
      <c r="E182" s="20">
        <f>C182/D182</f>
        <v>0.005</v>
      </c>
      <c r="F182" s="22"/>
      <c r="G182" s="3"/>
      <c r="H182" s="3"/>
      <c r="I182" s="3"/>
      <c r="J182" s="3"/>
      <c r="K182" s="2"/>
      <c r="O182" s="4"/>
    </row>
    <row r="183" spans="1:15" ht="24" customHeight="1">
      <c r="A183" s="12">
        <v>5</v>
      </c>
      <c r="B183" s="44" t="s">
        <v>151</v>
      </c>
      <c r="C183" s="16">
        <v>0.002</v>
      </c>
      <c r="D183" s="14">
        <v>0.16</v>
      </c>
      <c r="E183" s="20">
        <f>C183/D183</f>
        <v>0.0125</v>
      </c>
      <c r="F183" s="22"/>
      <c r="G183" s="3"/>
      <c r="H183" s="3"/>
      <c r="I183" s="3"/>
      <c r="J183" s="3"/>
      <c r="K183" s="2"/>
      <c r="O183" s="4"/>
    </row>
    <row r="184" spans="1:15" ht="15" customHeight="1">
      <c r="A184" s="12">
        <v>6</v>
      </c>
      <c r="B184" s="78" t="s">
        <v>6</v>
      </c>
      <c r="C184" s="16">
        <v>0.02</v>
      </c>
      <c r="D184" s="14">
        <v>0.87</v>
      </c>
      <c r="E184" s="20">
        <f>C184/D184</f>
        <v>0.022988505747126436</v>
      </c>
      <c r="F184" s="22"/>
      <c r="G184" s="3"/>
      <c r="H184" s="3"/>
      <c r="I184" s="3"/>
      <c r="J184" s="3"/>
      <c r="K184" s="2"/>
      <c r="O184" s="4"/>
    </row>
    <row r="185" spans="1:15" ht="15" customHeight="1">
      <c r="A185" s="12">
        <v>7</v>
      </c>
      <c r="B185" s="78" t="s">
        <v>0</v>
      </c>
      <c r="C185" s="16"/>
      <c r="D185" s="14"/>
      <c r="E185" s="20">
        <v>0.13</v>
      </c>
      <c r="F185" s="22"/>
      <c r="G185" s="3"/>
      <c r="H185" s="3"/>
      <c r="I185" s="3"/>
      <c r="J185" s="3"/>
      <c r="K185" s="2"/>
      <c r="O185" s="4"/>
    </row>
    <row r="186" spans="1:15" ht="15" customHeight="1">
      <c r="A186" s="12">
        <v>8</v>
      </c>
      <c r="B186" s="17"/>
      <c r="C186" s="16"/>
      <c r="D186" s="14"/>
      <c r="E186" s="20">
        <f>SUM(E179:E185)</f>
        <v>2.9910440613026825</v>
      </c>
      <c r="F186" s="22">
        <f>1/E186</f>
        <v>0.3343314172257537</v>
      </c>
      <c r="G186" s="3"/>
      <c r="H186" s="3"/>
      <c r="I186" s="3"/>
      <c r="J186" s="3"/>
      <c r="K186" s="2"/>
      <c r="O186" s="4"/>
    </row>
    <row r="187" spans="1:15" ht="15" customHeight="1">
      <c r="A187" s="12">
        <v>9</v>
      </c>
      <c r="B187" s="25"/>
      <c r="C187" s="24"/>
      <c r="D187" s="24"/>
      <c r="E187" s="26"/>
      <c r="F187" s="21"/>
      <c r="G187" s="3"/>
      <c r="H187" s="3"/>
      <c r="I187" s="3"/>
      <c r="J187" s="3"/>
      <c r="K187" s="2"/>
      <c r="O187" s="4"/>
    </row>
    <row r="188" spans="1:15" ht="15" customHeight="1">
      <c r="A188" s="12"/>
      <c r="B188" s="262" t="s">
        <v>70</v>
      </c>
      <c r="C188" s="263"/>
      <c r="D188" s="263"/>
      <c r="E188" s="263"/>
      <c r="F188" s="264"/>
      <c r="G188" s="3"/>
      <c r="H188" s="3"/>
      <c r="I188" s="3"/>
      <c r="J188" s="3"/>
      <c r="K188" s="2"/>
      <c r="O188" s="4"/>
    </row>
    <row r="189" spans="1:15" ht="15" customHeight="1">
      <c r="A189" s="12">
        <v>1</v>
      </c>
      <c r="B189" s="78" t="s">
        <v>1</v>
      </c>
      <c r="C189" s="13"/>
      <c r="D189" s="14"/>
      <c r="E189" s="20">
        <v>0.04</v>
      </c>
      <c r="F189" s="22"/>
      <c r="G189" s="3"/>
      <c r="H189" s="3"/>
      <c r="I189" s="3"/>
      <c r="J189" s="3"/>
      <c r="K189" s="2"/>
      <c r="O189" s="4"/>
    </row>
    <row r="190" spans="1:15" ht="15" customHeight="1">
      <c r="A190" s="12">
        <v>2</v>
      </c>
      <c r="B190" s="78" t="s">
        <v>43</v>
      </c>
      <c r="C190" s="16">
        <v>0.02</v>
      </c>
      <c r="D190" s="14">
        <v>0.72</v>
      </c>
      <c r="E190" s="20">
        <f>C190/D190</f>
        <v>0.02777777777777778</v>
      </c>
      <c r="F190" s="22"/>
      <c r="G190" s="3"/>
      <c r="H190" s="3"/>
      <c r="I190" s="3"/>
      <c r="J190" s="3"/>
      <c r="K190" s="2"/>
      <c r="O190" s="4"/>
    </row>
    <row r="191" spans="1:15" ht="15" customHeight="1">
      <c r="A191" s="12">
        <v>3</v>
      </c>
      <c r="B191" s="78" t="s">
        <v>42</v>
      </c>
      <c r="C191" s="16">
        <v>0.001</v>
      </c>
      <c r="D191" s="14">
        <v>52</v>
      </c>
      <c r="E191" s="20">
        <f aca="true" t="shared" si="8" ref="E191:E197">C191/D191</f>
        <v>1.923076923076923E-05</v>
      </c>
      <c r="F191" s="22"/>
      <c r="G191" s="3"/>
      <c r="H191" s="3"/>
      <c r="I191" s="3"/>
      <c r="J191" s="3"/>
      <c r="K191" s="2"/>
      <c r="O191" s="4"/>
    </row>
    <row r="192" spans="1:15" ht="26.25" customHeight="1">
      <c r="A192" s="12">
        <v>4</v>
      </c>
      <c r="B192" s="44" t="s">
        <v>151</v>
      </c>
      <c r="C192" s="16">
        <v>0.02</v>
      </c>
      <c r="D192" s="14">
        <v>0.16</v>
      </c>
      <c r="E192" s="20">
        <f>C192/D192</f>
        <v>0.125</v>
      </c>
      <c r="F192" s="22"/>
      <c r="G192" s="3"/>
      <c r="H192" s="3"/>
      <c r="I192" s="3"/>
      <c r="J192" s="3"/>
      <c r="K192" s="2"/>
      <c r="O192" s="4"/>
    </row>
    <row r="193" spans="1:15" ht="38.25" customHeight="1">
      <c r="A193" s="12">
        <v>5</v>
      </c>
      <c r="B193" s="44" t="s">
        <v>152</v>
      </c>
      <c r="C193" s="16">
        <v>0.0005</v>
      </c>
      <c r="D193" s="14">
        <v>0.18</v>
      </c>
      <c r="E193" s="20">
        <f t="shared" si="8"/>
        <v>0.002777777777777778</v>
      </c>
      <c r="F193" s="22"/>
      <c r="G193" s="3"/>
      <c r="H193" s="3"/>
      <c r="I193" s="3"/>
      <c r="J193" s="3"/>
      <c r="K193" s="2"/>
      <c r="O193" s="4"/>
    </row>
    <row r="194" spans="1:15" ht="38.25" customHeight="1">
      <c r="A194" s="12">
        <v>6</v>
      </c>
      <c r="B194" s="44" t="s">
        <v>153</v>
      </c>
      <c r="C194" s="16">
        <v>0.001</v>
      </c>
      <c r="D194" s="14">
        <v>0.2</v>
      </c>
      <c r="E194" s="20">
        <f t="shared" si="8"/>
        <v>0.005</v>
      </c>
      <c r="F194" s="22"/>
      <c r="G194" s="3"/>
      <c r="H194" s="3"/>
      <c r="I194" s="3"/>
      <c r="J194" s="3"/>
      <c r="K194" s="2"/>
      <c r="O194" s="4"/>
    </row>
    <row r="195" spans="1:15" ht="15" customHeight="1">
      <c r="A195" s="12">
        <v>7</v>
      </c>
      <c r="B195" s="78" t="s">
        <v>40</v>
      </c>
      <c r="C195" s="16">
        <v>0.1</v>
      </c>
      <c r="D195" s="14">
        <v>0.043</v>
      </c>
      <c r="E195" s="20">
        <f>C195/D195</f>
        <v>2.3255813953488373</v>
      </c>
      <c r="F195" s="22"/>
      <c r="G195" s="3"/>
      <c r="H195" s="3"/>
      <c r="I195" s="3"/>
      <c r="J195" s="3"/>
      <c r="K195" s="2"/>
      <c r="O195" s="4"/>
    </row>
    <row r="196" spans="1:15" ht="28.5" customHeight="1">
      <c r="A196" s="12">
        <v>8</v>
      </c>
      <c r="B196" s="44" t="s">
        <v>151</v>
      </c>
      <c r="C196" s="16">
        <v>0.02</v>
      </c>
      <c r="D196" s="14">
        <v>0.16</v>
      </c>
      <c r="E196" s="20">
        <f t="shared" si="8"/>
        <v>0.125</v>
      </c>
      <c r="F196" s="22"/>
      <c r="G196" s="3"/>
      <c r="H196" s="3"/>
      <c r="I196" s="3"/>
      <c r="J196" s="3"/>
      <c r="K196" s="2"/>
      <c r="O196" s="4"/>
    </row>
    <row r="197" spans="1:15" ht="15" customHeight="1">
      <c r="A197" s="12">
        <v>9</v>
      </c>
      <c r="B197" s="78" t="s">
        <v>6</v>
      </c>
      <c r="C197" s="16">
        <v>0.02</v>
      </c>
      <c r="D197" s="14">
        <v>0.87</v>
      </c>
      <c r="E197" s="20">
        <f t="shared" si="8"/>
        <v>0.022988505747126436</v>
      </c>
      <c r="F197" s="22"/>
      <c r="G197" s="3"/>
      <c r="H197" s="3"/>
      <c r="I197" s="3"/>
      <c r="J197" s="3"/>
      <c r="K197" s="2"/>
      <c r="O197" s="4"/>
    </row>
    <row r="198" spans="1:15" ht="15" customHeight="1">
      <c r="A198" s="12">
        <v>10</v>
      </c>
      <c r="B198" s="78" t="s">
        <v>0</v>
      </c>
      <c r="C198" s="16"/>
      <c r="D198" s="14"/>
      <c r="E198" s="20">
        <v>0.13</v>
      </c>
      <c r="F198" s="22"/>
      <c r="G198" s="3"/>
      <c r="H198" s="3"/>
      <c r="I198" s="3"/>
      <c r="J198" s="3"/>
      <c r="K198" s="2"/>
      <c r="O198" s="4"/>
    </row>
    <row r="199" spans="1:15" ht="15" customHeight="1">
      <c r="A199" s="12">
        <v>11</v>
      </c>
      <c r="B199" s="17"/>
      <c r="C199" s="16"/>
      <c r="D199" s="14"/>
      <c r="E199" s="20">
        <f>SUM(E189:E198)</f>
        <v>2.80414468742075</v>
      </c>
      <c r="F199" s="22">
        <f>1/E199</f>
        <v>0.3566149794216928</v>
      </c>
      <c r="G199" s="3"/>
      <c r="H199" s="3"/>
      <c r="I199" s="3"/>
      <c r="J199" s="3"/>
      <c r="K199" s="2"/>
      <c r="O199" s="4"/>
    </row>
    <row r="200" spans="1:15" ht="15" customHeight="1">
      <c r="A200" s="12">
        <v>12</v>
      </c>
      <c r="B200" s="25"/>
      <c r="C200" s="24"/>
      <c r="D200" s="24"/>
      <c r="E200" s="26"/>
      <c r="F200" s="21"/>
      <c r="G200" s="3"/>
      <c r="H200" s="3"/>
      <c r="I200" s="3"/>
      <c r="J200" s="3"/>
      <c r="K200" s="2"/>
      <c r="O200" s="4"/>
    </row>
    <row r="201" spans="1:15" ht="15" customHeight="1">
      <c r="A201" s="39"/>
      <c r="B201" s="29"/>
      <c r="C201" s="28"/>
      <c r="D201" s="28"/>
      <c r="E201" s="30"/>
      <c r="F201" s="7"/>
      <c r="G201" s="3"/>
      <c r="H201" s="3"/>
      <c r="I201" s="3"/>
      <c r="J201" s="3"/>
      <c r="K201" s="2"/>
      <c r="O201" s="4"/>
    </row>
    <row r="202" spans="1:18" ht="15" customHeight="1">
      <c r="A202" s="39"/>
      <c r="B202" s="29"/>
      <c r="C202" s="28"/>
      <c r="D202" s="28"/>
      <c r="E202" s="30"/>
      <c r="F202" s="7"/>
      <c r="G202" s="3"/>
      <c r="H202" s="3"/>
      <c r="I202" s="3"/>
      <c r="J202" s="3"/>
      <c r="K202" s="2"/>
      <c r="O202" s="4"/>
      <c r="R202" s="1">
        <v>7</v>
      </c>
    </row>
    <row r="203" spans="1:15" ht="15" customHeight="1">
      <c r="A203" s="28"/>
      <c r="B203" s="29"/>
      <c r="C203" s="28"/>
      <c r="D203" s="28"/>
      <c r="E203" s="30"/>
      <c r="F203" s="7"/>
      <c r="G203" s="3"/>
      <c r="H203" s="3"/>
      <c r="I203" s="3"/>
      <c r="J203" s="3"/>
      <c r="K203" s="2"/>
      <c r="O203" s="4"/>
    </row>
    <row r="204" spans="1:15" ht="15" customHeight="1">
      <c r="A204" s="28"/>
      <c r="B204" s="260" t="s">
        <v>85</v>
      </c>
      <c r="C204" s="285"/>
      <c r="D204" s="285"/>
      <c r="E204" s="285"/>
      <c r="F204" s="7"/>
      <c r="G204" s="3"/>
      <c r="H204" s="3"/>
      <c r="I204" s="3"/>
      <c r="J204" s="3"/>
      <c r="K204" s="2"/>
      <c r="O204" s="4"/>
    </row>
    <row r="205" spans="1:15" ht="15" customHeight="1">
      <c r="A205" s="28"/>
      <c r="B205" s="286" t="s">
        <v>74</v>
      </c>
      <c r="C205" s="287"/>
      <c r="D205" s="287"/>
      <c r="E205" s="287"/>
      <c r="F205" s="7"/>
      <c r="G205" s="3"/>
      <c r="H205" s="3"/>
      <c r="I205" s="3"/>
      <c r="J205" s="3"/>
      <c r="K205" s="2"/>
      <c r="O205" s="4"/>
    </row>
    <row r="206" spans="1:15" ht="44.25" customHeight="1">
      <c r="A206" s="28"/>
      <c r="B206" s="36" t="s">
        <v>72</v>
      </c>
      <c r="C206" s="41" t="s">
        <v>104</v>
      </c>
      <c r="D206" s="88" t="s">
        <v>161</v>
      </c>
      <c r="E206" s="42" t="s">
        <v>73</v>
      </c>
      <c r="F206" s="7"/>
      <c r="G206" s="3"/>
      <c r="H206" s="3"/>
      <c r="I206" s="3"/>
      <c r="J206" s="3"/>
      <c r="K206" s="2"/>
      <c r="O206" s="4"/>
    </row>
    <row r="207" spans="1:15" ht="72.75" customHeight="1">
      <c r="A207" s="28"/>
      <c r="B207" s="82" t="s">
        <v>150</v>
      </c>
      <c r="C207" s="15">
        <v>2.4</v>
      </c>
      <c r="D207" s="88" t="s">
        <v>141</v>
      </c>
      <c r="E207" s="43">
        <v>3.1</v>
      </c>
      <c r="F207" s="7"/>
      <c r="G207" s="3"/>
      <c r="H207" s="3"/>
      <c r="I207" s="3"/>
      <c r="J207" s="3"/>
      <c r="K207" s="2"/>
      <c r="O207" s="4"/>
    </row>
    <row r="208" spans="1:15" ht="76.5" customHeight="1">
      <c r="A208" s="28"/>
      <c r="B208" s="82" t="s">
        <v>138</v>
      </c>
      <c r="C208" s="15">
        <v>2.2</v>
      </c>
      <c r="D208" s="88" t="s">
        <v>142</v>
      </c>
      <c r="E208" s="43">
        <v>3</v>
      </c>
      <c r="F208" s="7"/>
      <c r="G208" s="3"/>
      <c r="H208" s="3"/>
      <c r="I208" s="3"/>
      <c r="J208" s="3"/>
      <c r="K208" s="2"/>
      <c r="O208" s="4"/>
    </row>
    <row r="209" spans="1:15" ht="85.5" customHeight="1">
      <c r="A209" s="28"/>
      <c r="B209" s="82" t="s">
        <v>139</v>
      </c>
      <c r="C209" s="15">
        <v>2</v>
      </c>
      <c r="D209" s="88" t="s">
        <v>143</v>
      </c>
      <c r="E209" s="43">
        <v>2.9</v>
      </c>
      <c r="F209" s="7"/>
      <c r="G209" s="3"/>
      <c r="H209" s="3"/>
      <c r="I209" s="3"/>
      <c r="J209" s="3"/>
      <c r="K209" s="2"/>
      <c r="O209" s="4"/>
    </row>
    <row r="210" spans="1:15" ht="48.75" customHeight="1">
      <c r="A210" s="28"/>
      <c r="B210" s="40"/>
      <c r="C210" s="24"/>
      <c r="D210" s="88" t="s">
        <v>144</v>
      </c>
      <c r="E210" s="43">
        <v>5.2</v>
      </c>
      <c r="F210" s="7"/>
      <c r="G210" s="3"/>
      <c r="H210" s="3"/>
      <c r="I210" s="3"/>
      <c r="J210" s="3"/>
      <c r="K210" s="2"/>
      <c r="O210" s="4"/>
    </row>
    <row r="211" spans="1:15" ht="48.75" customHeight="1">
      <c r="A211" s="28"/>
      <c r="B211" s="110"/>
      <c r="C211" s="28"/>
      <c r="D211" s="111"/>
      <c r="E211" s="28"/>
      <c r="F211" s="7"/>
      <c r="G211" s="3"/>
      <c r="H211" s="3"/>
      <c r="I211" s="3"/>
      <c r="J211" s="3"/>
      <c r="K211" s="2"/>
      <c r="O211" s="4"/>
    </row>
    <row r="212" spans="1:15" ht="18" customHeight="1">
      <c r="A212" s="28"/>
      <c r="B212" s="288" t="s">
        <v>75</v>
      </c>
      <c r="C212" s="289"/>
      <c r="D212" s="289"/>
      <c r="E212" s="289"/>
      <c r="F212" s="7"/>
      <c r="G212" s="3"/>
      <c r="H212" s="3"/>
      <c r="I212" s="3"/>
      <c r="J212" s="3"/>
      <c r="K212" s="2"/>
      <c r="O212" s="4"/>
    </row>
    <row r="213" spans="1:15" ht="76.5" customHeight="1">
      <c r="A213" s="28"/>
      <c r="B213" s="81" t="s">
        <v>136</v>
      </c>
      <c r="C213" s="83">
        <v>3.1</v>
      </c>
      <c r="D213" s="84" t="s">
        <v>125</v>
      </c>
      <c r="E213" s="85">
        <v>3.8</v>
      </c>
      <c r="F213" s="7"/>
      <c r="G213" s="3"/>
      <c r="H213" s="3"/>
      <c r="I213" s="3"/>
      <c r="J213" s="3"/>
      <c r="K213" s="2"/>
      <c r="O213" s="4"/>
    </row>
    <row r="214" spans="1:15" ht="69" customHeight="1">
      <c r="A214" s="28"/>
      <c r="B214" s="81" t="s">
        <v>137</v>
      </c>
      <c r="C214" s="83">
        <v>2.9</v>
      </c>
      <c r="D214" s="84" t="s">
        <v>126</v>
      </c>
      <c r="E214" s="85">
        <v>3.7</v>
      </c>
      <c r="F214" s="7"/>
      <c r="G214" s="3"/>
      <c r="H214" s="3"/>
      <c r="I214" s="3"/>
      <c r="J214" s="3"/>
      <c r="K214" s="2"/>
      <c r="O214" s="4"/>
    </row>
    <row r="215" spans="1:15" ht="81" customHeight="1">
      <c r="A215" s="28"/>
      <c r="B215" s="81" t="s">
        <v>140</v>
      </c>
      <c r="C215" s="83">
        <v>2.7</v>
      </c>
      <c r="D215" s="84" t="s">
        <v>127</v>
      </c>
      <c r="E215" s="85">
        <v>3.6</v>
      </c>
      <c r="F215" s="7"/>
      <c r="G215" s="3"/>
      <c r="H215" s="3"/>
      <c r="I215" s="3"/>
      <c r="J215" s="3"/>
      <c r="K215" s="2"/>
      <c r="O215" s="4"/>
    </row>
    <row r="216" spans="1:15" ht="55.5" customHeight="1">
      <c r="A216" s="28"/>
      <c r="B216" s="111"/>
      <c r="C216" s="91"/>
      <c r="D216" s="84" t="s">
        <v>128</v>
      </c>
      <c r="E216" s="85">
        <v>5.9</v>
      </c>
      <c r="F216" s="7"/>
      <c r="G216" s="3"/>
      <c r="H216" s="3"/>
      <c r="I216" s="3"/>
      <c r="J216" s="3"/>
      <c r="K216" s="2"/>
      <c r="O216" s="4"/>
    </row>
    <row r="217" spans="1:15" ht="55.5" customHeight="1">
      <c r="A217" s="28"/>
      <c r="B217" s="111"/>
      <c r="C217" s="91"/>
      <c r="D217" s="111"/>
      <c r="E217" s="91"/>
      <c r="F217" s="7"/>
      <c r="G217" s="3"/>
      <c r="H217" s="3"/>
      <c r="I217" s="3"/>
      <c r="J217" s="3"/>
      <c r="K217" s="2"/>
      <c r="O217" s="4"/>
    </row>
    <row r="218" spans="1:15" ht="18" customHeight="1">
      <c r="A218" s="28"/>
      <c r="B218" s="282" t="s">
        <v>76</v>
      </c>
      <c r="C218" s="283"/>
      <c r="D218" s="283"/>
      <c r="E218" s="284"/>
      <c r="F218" s="7"/>
      <c r="G218" s="3"/>
      <c r="H218" s="3"/>
      <c r="I218" s="3"/>
      <c r="J218" s="3"/>
      <c r="K218" s="2"/>
      <c r="O218" s="4"/>
    </row>
    <row r="219" spans="1:15" ht="75" customHeight="1">
      <c r="A219" s="28"/>
      <c r="B219" s="82" t="s">
        <v>133</v>
      </c>
      <c r="C219" s="86">
        <v>2.3</v>
      </c>
      <c r="D219" s="88" t="s">
        <v>129</v>
      </c>
      <c r="E219" s="89">
        <v>3.1</v>
      </c>
      <c r="F219" s="7"/>
      <c r="G219" s="3"/>
      <c r="H219" s="3"/>
      <c r="I219" s="3"/>
      <c r="J219" s="3"/>
      <c r="K219" s="2"/>
      <c r="O219" s="4"/>
    </row>
    <row r="220" spans="1:18" ht="73.5" customHeight="1">
      <c r="A220" s="28"/>
      <c r="B220" s="82" t="s">
        <v>134</v>
      </c>
      <c r="C220" s="86">
        <v>2.1</v>
      </c>
      <c r="D220" s="88" t="s">
        <v>130</v>
      </c>
      <c r="E220" s="89">
        <v>3</v>
      </c>
      <c r="F220" s="7"/>
      <c r="G220" s="3"/>
      <c r="H220" s="3"/>
      <c r="I220" s="3"/>
      <c r="J220" s="3"/>
      <c r="K220" s="2"/>
      <c r="O220" s="4"/>
      <c r="R220" s="1">
        <v>9</v>
      </c>
    </row>
    <row r="221" spans="1:15" ht="81" customHeight="1">
      <c r="A221" s="28"/>
      <c r="B221" s="82" t="s">
        <v>135</v>
      </c>
      <c r="C221" s="86">
        <v>2</v>
      </c>
      <c r="D221" s="88" t="s">
        <v>131</v>
      </c>
      <c r="E221" s="89">
        <v>2.8</v>
      </c>
      <c r="F221" s="7"/>
      <c r="G221" s="3"/>
      <c r="H221" s="3"/>
      <c r="I221" s="3"/>
      <c r="J221" s="3"/>
      <c r="K221" s="2"/>
      <c r="O221" s="4"/>
    </row>
    <row r="222" spans="1:15" ht="52.5" customHeight="1">
      <c r="A222" s="28"/>
      <c r="B222" s="90"/>
      <c r="C222" s="91"/>
      <c r="D222" s="88" t="s">
        <v>132</v>
      </c>
      <c r="E222" s="89">
        <v>5.1</v>
      </c>
      <c r="F222" s="7"/>
      <c r="G222" s="3"/>
      <c r="H222" s="3"/>
      <c r="I222" s="3"/>
      <c r="J222" s="3"/>
      <c r="K222" s="2"/>
      <c r="O222" s="4"/>
    </row>
    <row r="223" spans="1:15" ht="15" customHeight="1">
      <c r="A223" s="28"/>
      <c r="B223" s="29"/>
      <c r="C223" s="28"/>
      <c r="D223" s="28"/>
      <c r="E223" s="30"/>
      <c r="F223" s="7"/>
      <c r="G223" s="3"/>
      <c r="H223" s="3"/>
      <c r="I223" s="3"/>
      <c r="J223" s="3"/>
      <c r="K223" s="2"/>
      <c r="O223" s="4"/>
    </row>
    <row r="224" spans="1:15" ht="15" customHeight="1">
      <c r="A224" s="28"/>
      <c r="B224" s="271" t="s">
        <v>86</v>
      </c>
      <c r="C224" s="291"/>
      <c r="D224" s="291"/>
      <c r="E224" s="291"/>
      <c r="F224" s="292"/>
      <c r="G224" s="3"/>
      <c r="H224" s="3"/>
      <c r="I224" s="3"/>
      <c r="J224" s="3"/>
      <c r="K224" s="2"/>
      <c r="O224" s="4"/>
    </row>
    <row r="225" spans="1:15" ht="48" customHeight="1">
      <c r="A225" s="28"/>
      <c r="B225" s="25"/>
      <c r="C225" s="41" t="s">
        <v>48</v>
      </c>
      <c r="D225" s="42" t="s">
        <v>49</v>
      </c>
      <c r="E225" s="45" t="s">
        <v>50</v>
      </c>
      <c r="F225" s="46" t="s">
        <v>51</v>
      </c>
      <c r="G225" s="3"/>
      <c r="H225" s="3"/>
      <c r="I225" s="3"/>
      <c r="J225" s="3"/>
      <c r="K225" s="2"/>
      <c r="O225" s="4"/>
    </row>
    <row r="226" spans="1:15" ht="15" customHeight="1">
      <c r="A226" s="28"/>
      <c r="B226" s="36" t="s">
        <v>44</v>
      </c>
      <c r="C226" s="37">
        <v>0.8</v>
      </c>
      <c r="D226" s="37">
        <v>0.5</v>
      </c>
      <c r="E226" s="37">
        <v>0.8</v>
      </c>
      <c r="F226" s="38">
        <v>2.8</v>
      </c>
      <c r="G226" s="3"/>
      <c r="H226" s="3"/>
      <c r="I226" s="3"/>
      <c r="J226" s="3"/>
      <c r="K226" s="2"/>
      <c r="O226" s="4"/>
    </row>
    <row r="227" spans="1:15" ht="15" customHeight="1">
      <c r="A227" s="28"/>
      <c r="B227" s="25" t="s">
        <v>45</v>
      </c>
      <c r="C227" s="35">
        <v>0.6</v>
      </c>
      <c r="D227" s="35">
        <v>0.4</v>
      </c>
      <c r="E227" s="35">
        <v>0.6</v>
      </c>
      <c r="F227" s="21">
        <v>2.6</v>
      </c>
      <c r="G227" s="3"/>
      <c r="H227" s="3"/>
      <c r="I227" s="3"/>
      <c r="J227" s="3"/>
      <c r="K227" s="2"/>
      <c r="O227" s="4"/>
    </row>
    <row r="228" spans="1:15" ht="15" customHeight="1">
      <c r="A228" s="28"/>
      <c r="B228" s="36" t="s">
        <v>46</v>
      </c>
      <c r="C228" s="37">
        <v>0.5</v>
      </c>
      <c r="D228" s="37">
        <v>0.3</v>
      </c>
      <c r="E228" s="37">
        <v>0.45</v>
      </c>
      <c r="F228" s="38">
        <v>2.6</v>
      </c>
      <c r="G228" s="3"/>
      <c r="H228" s="3"/>
      <c r="I228" s="3"/>
      <c r="J228" s="3"/>
      <c r="K228" s="2"/>
      <c r="O228" s="4"/>
    </row>
    <row r="229" spans="1:15" ht="15" customHeight="1">
      <c r="A229" s="28"/>
      <c r="B229" s="25" t="s">
        <v>47</v>
      </c>
      <c r="C229" s="35">
        <v>0.4</v>
      </c>
      <c r="D229" s="35">
        <v>0.25</v>
      </c>
      <c r="E229" s="35">
        <v>0.4</v>
      </c>
      <c r="F229" s="21">
        <v>2.4</v>
      </c>
      <c r="G229" s="3"/>
      <c r="H229" s="3"/>
      <c r="I229" s="3"/>
      <c r="J229" s="3"/>
      <c r="K229" s="2"/>
      <c r="O229" s="4"/>
    </row>
    <row r="230" spans="1:15" ht="15" customHeight="1">
      <c r="A230" s="28"/>
      <c r="B230" s="29"/>
      <c r="C230" s="28"/>
      <c r="D230" s="28"/>
      <c r="E230" s="30"/>
      <c r="F230" s="7"/>
      <c r="G230" s="3"/>
      <c r="H230" s="3"/>
      <c r="I230" s="3"/>
      <c r="J230" s="3"/>
      <c r="K230" s="2"/>
      <c r="O230" s="4"/>
    </row>
    <row r="231" spans="1:15" ht="48" customHeight="1">
      <c r="A231" s="28"/>
      <c r="B231" s="293" t="s">
        <v>87</v>
      </c>
      <c r="C231" s="294"/>
      <c r="D231" s="294"/>
      <c r="E231" s="294"/>
      <c r="F231" s="295"/>
      <c r="G231" s="3"/>
      <c r="H231" s="3"/>
      <c r="I231" s="3"/>
      <c r="J231" s="3"/>
      <c r="K231" s="2"/>
      <c r="O231" s="4"/>
    </row>
    <row r="232" spans="1:15" ht="15" customHeight="1">
      <c r="A232" s="28"/>
      <c r="B232" s="274" t="s">
        <v>44</v>
      </c>
      <c r="C232" s="278" t="s">
        <v>113</v>
      </c>
      <c r="D232" s="278"/>
      <c r="E232" s="278"/>
      <c r="F232" s="278"/>
      <c r="G232" s="3"/>
      <c r="H232" s="3"/>
      <c r="I232" s="3"/>
      <c r="J232" s="3"/>
      <c r="K232" s="2"/>
      <c r="O232" s="4"/>
    </row>
    <row r="233" spans="1:15" ht="15" customHeight="1">
      <c r="A233" s="28"/>
      <c r="B233" s="275"/>
      <c r="C233" s="279" t="s">
        <v>114</v>
      </c>
      <c r="D233" s="279"/>
      <c r="E233" s="279"/>
      <c r="F233" s="279"/>
      <c r="G233" s="3"/>
      <c r="H233" s="3"/>
      <c r="I233" s="3"/>
      <c r="J233" s="3"/>
      <c r="K233" s="2"/>
      <c r="O233" s="4"/>
    </row>
    <row r="234" spans="1:15" ht="15" customHeight="1">
      <c r="A234" s="28"/>
      <c r="B234" s="276" t="s">
        <v>45</v>
      </c>
      <c r="C234" s="278" t="s">
        <v>115</v>
      </c>
      <c r="D234" s="278"/>
      <c r="E234" s="278"/>
      <c r="F234" s="278"/>
      <c r="G234" s="3"/>
      <c r="H234" s="3"/>
      <c r="I234" s="3"/>
      <c r="J234" s="3"/>
      <c r="K234" s="2"/>
      <c r="O234" s="4"/>
    </row>
    <row r="235" spans="1:15" ht="15" customHeight="1">
      <c r="A235" s="28"/>
      <c r="B235" s="277"/>
      <c r="C235" s="279" t="s">
        <v>116</v>
      </c>
      <c r="D235" s="279"/>
      <c r="E235" s="279"/>
      <c r="F235" s="279"/>
      <c r="G235" s="3"/>
      <c r="H235" s="3"/>
      <c r="I235" s="3"/>
      <c r="J235" s="3"/>
      <c r="K235" s="2"/>
      <c r="O235" s="4"/>
    </row>
    <row r="236" spans="1:15" ht="15" customHeight="1">
      <c r="A236" s="28"/>
      <c r="B236" s="274" t="s">
        <v>46</v>
      </c>
      <c r="C236" s="278" t="s">
        <v>117</v>
      </c>
      <c r="D236" s="278"/>
      <c r="E236" s="278"/>
      <c r="F236" s="278"/>
      <c r="G236" s="3"/>
      <c r="H236" s="3"/>
      <c r="I236" s="3"/>
      <c r="J236" s="3"/>
      <c r="K236" s="2"/>
      <c r="O236" s="4"/>
    </row>
    <row r="237" spans="1:15" ht="15" customHeight="1">
      <c r="A237" s="28"/>
      <c r="B237" s="275"/>
      <c r="C237" s="279" t="s">
        <v>118</v>
      </c>
      <c r="D237" s="279"/>
      <c r="E237" s="279"/>
      <c r="F237" s="279"/>
      <c r="G237" s="3"/>
      <c r="H237" s="3"/>
      <c r="I237" s="3"/>
      <c r="J237" s="3"/>
      <c r="K237" s="2"/>
      <c r="O237" s="4"/>
    </row>
    <row r="238" spans="1:15" ht="15" customHeight="1">
      <c r="A238" s="28"/>
      <c r="B238" s="276" t="s">
        <v>47</v>
      </c>
      <c r="C238" s="278" t="s">
        <v>119</v>
      </c>
      <c r="D238" s="278"/>
      <c r="E238" s="278"/>
      <c r="F238" s="278"/>
      <c r="G238" s="3"/>
      <c r="H238" s="3"/>
      <c r="I238" s="3"/>
      <c r="J238" s="3"/>
      <c r="K238" s="2"/>
      <c r="O238" s="4"/>
    </row>
    <row r="239" spans="1:15" ht="15" customHeight="1">
      <c r="A239" s="28"/>
      <c r="B239" s="277"/>
      <c r="C239" s="279" t="s">
        <v>120</v>
      </c>
      <c r="D239" s="279"/>
      <c r="E239" s="279"/>
      <c r="F239" s="279"/>
      <c r="G239" s="3"/>
      <c r="H239" s="3"/>
      <c r="I239" s="3"/>
      <c r="J239" s="3"/>
      <c r="K239" s="2"/>
      <c r="O239" s="4"/>
    </row>
    <row r="240" spans="1:15" ht="15" customHeight="1">
      <c r="A240" s="28"/>
      <c r="B240" s="28"/>
      <c r="C240" s="68"/>
      <c r="D240" s="69"/>
      <c r="E240" s="69"/>
      <c r="F240" s="69"/>
      <c r="G240" s="3"/>
      <c r="H240" s="3"/>
      <c r="I240" s="3"/>
      <c r="J240" s="3"/>
      <c r="K240" s="2"/>
      <c r="O240" s="4"/>
    </row>
    <row r="241" spans="1:15" ht="15" customHeight="1">
      <c r="A241" s="28"/>
      <c r="B241" s="28"/>
      <c r="C241" s="68"/>
      <c r="D241" s="69"/>
      <c r="E241" s="69"/>
      <c r="F241" s="69"/>
      <c r="G241" s="3"/>
      <c r="H241" s="3"/>
      <c r="I241" s="3"/>
      <c r="J241" s="3"/>
      <c r="K241" s="2"/>
      <c r="O241" s="4"/>
    </row>
    <row r="242" spans="1:15" ht="15" customHeight="1">
      <c r="A242" s="28"/>
      <c r="B242" s="280" t="s">
        <v>88</v>
      </c>
      <c r="C242" s="281"/>
      <c r="D242" s="281"/>
      <c r="E242" s="281"/>
      <c r="F242" s="281"/>
      <c r="G242" s="3"/>
      <c r="H242" s="3"/>
      <c r="I242" s="3"/>
      <c r="J242" s="3"/>
      <c r="K242" s="2"/>
      <c r="O242" s="4"/>
    </row>
    <row r="243" spans="1:15" ht="15" customHeight="1">
      <c r="A243" s="28"/>
      <c r="B243" s="54" t="s">
        <v>84</v>
      </c>
      <c r="C243" s="60" t="s">
        <v>80</v>
      </c>
      <c r="D243" s="62" t="s">
        <v>81</v>
      </c>
      <c r="E243" s="55" t="s">
        <v>82</v>
      </c>
      <c r="F243" s="65" t="s">
        <v>83</v>
      </c>
      <c r="G243" s="3"/>
      <c r="H243" s="3"/>
      <c r="I243" s="3"/>
      <c r="J243" s="3"/>
      <c r="K243" s="2"/>
      <c r="O243" s="4"/>
    </row>
    <row r="244" spans="1:15" ht="15" customHeight="1">
      <c r="A244" s="28"/>
      <c r="B244" s="56" t="s">
        <v>52</v>
      </c>
      <c r="C244" s="61">
        <v>8</v>
      </c>
      <c r="D244" s="63">
        <v>3.3</v>
      </c>
      <c r="E244" s="64">
        <v>1.3</v>
      </c>
      <c r="F244" s="66">
        <v>-5.2</v>
      </c>
      <c r="G244" s="3"/>
      <c r="H244" s="3"/>
      <c r="I244" s="3"/>
      <c r="J244" s="3"/>
      <c r="K244" s="2"/>
      <c r="O244" s="4"/>
    </row>
    <row r="245" spans="1:15" ht="15" customHeight="1">
      <c r="A245" s="28"/>
      <c r="B245" s="59" t="s">
        <v>53</v>
      </c>
      <c r="C245" s="61">
        <v>9.3</v>
      </c>
      <c r="D245" s="63">
        <v>4.5</v>
      </c>
      <c r="E245" s="64">
        <v>2</v>
      </c>
      <c r="F245" s="66">
        <v>-4.1</v>
      </c>
      <c r="G245" s="3"/>
      <c r="H245" s="3"/>
      <c r="I245" s="3"/>
      <c r="J245" s="3"/>
      <c r="K245" s="2"/>
      <c r="O245" s="4"/>
    </row>
    <row r="246" spans="1:15" ht="15" customHeight="1">
      <c r="A246" s="28"/>
      <c r="B246" s="56" t="s">
        <v>54</v>
      </c>
      <c r="C246" s="61">
        <v>11.5</v>
      </c>
      <c r="D246" s="63">
        <v>7.2</v>
      </c>
      <c r="E246" s="64">
        <v>5</v>
      </c>
      <c r="F246" s="66">
        <v>-1.3</v>
      </c>
      <c r="G246" s="3"/>
      <c r="H246" s="3"/>
      <c r="I246" s="3"/>
      <c r="J246" s="3"/>
      <c r="K246" s="2"/>
      <c r="O246" s="4"/>
    </row>
    <row r="247" spans="1:15" ht="15" customHeight="1">
      <c r="A247" s="28"/>
      <c r="B247" s="59" t="s">
        <v>55</v>
      </c>
      <c r="C247" s="61">
        <v>15.7</v>
      </c>
      <c r="D247" s="63">
        <v>12.6</v>
      </c>
      <c r="E247" s="64">
        <v>9.8</v>
      </c>
      <c r="F247" s="66">
        <v>5.1</v>
      </c>
      <c r="G247" s="3"/>
      <c r="H247" s="3"/>
      <c r="I247" s="3"/>
      <c r="J247" s="3"/>
      <c r="K247" s="2"/>
      <c r="O247" s="4"/>
    </row>
    <row r="248" spans="1:15" ht="15" customHeight="1">
      <c r="A248" s="28"/>
      <c r="B248" s="56" t="s">
        <v>56</v>
      </c>
      <c r="C248" s="61">
        <v>20.6</v>
      </c>
      <c r="D248" s="63">
        <v>17.8</v>
      </c>
      <c r="E248" s="64">
        <v>14.1</v>
      </c>
      <c r="F248" s="66">
        <v>10.1</v>
      </c>
      <c r="G248" s="3"/>
      <c r="H248" s="3"/>
      <c r="I248" s="3"/>
      <c r="J248" s="3"/>
      <c r="K248" s="2"/>
      <c r="O248" s="4"/>
    </row>
    <row r="249" spans="1:15" ht="15" customHeight="1">
      <c r="A249" s="28"/>
      <c r="B249" s="59" t="s">
        <v>57</v>
      </c>
      <c r="C249" s="61">
        <v>25.4</v>
      </c>
      <c r="D249" s="63">
        <v>21.9</v>
      </c>
      <c r="E249" s="64">
        <v>18.1</v>
      </c>
      <c r="F249" s="66">
        <v>13.5</v>
      </c>
      <c r="G249" s="3"/>
      <c r="H249" s="3"/>
      <c r="I249" s="3"/>
      <c r="J249" s="3"/>
      <c r="K249" s="2"/>
      <c r="O249" s="4"/>
    </row>
    <row r="250" spans="1:15" ht="15" customHeight="1">
      <c r="A250" s="28"/>
      <c r="B250" s="56" t="s">
        <v>58</v>
      </c>
      <c r="C250" s="61">
        <v>28</v>
      </c>
      <c r="D250" s="63">
        <v>24.4</v>
      </c>
      <c r="E250" s="64">
        <v>21.1</v>
      </c>
      <c r="F250" s="66">
        <v>17.2</v>
      </c>
      <c r="G250" s="3"/>
      <c r="H250" s="3"/>
      <c r="I250" s="3"/>
      <c r="J250" s="3"/>
      <c r="K250" s="2"/>
      <c r="O250" s="4"/>
    </row>
    <row r="251" spans="1:15" ht="15" customHeight="1">
      <c r="A251" s="28"/>
      <c r="B251" s="59" t="s">
        <v>59</v>
      </c>
      <c r="C251" s="61">
        <v>27.2</v>
      </c>
      <c r="D251" s="63">
        <v>23.8</v>
      </c>
      <c r="E251" s="64">
        <v>20.6</v>
      </c>
      <c r="F251" s="66">
        <v>17.2</v>
      </c>
      <c r="G251" s="3"/>
      <c r="H251" s="3"/>
      <c r="I251" s="3"/>
      <c r="J251" s="3"/>
      <c r="K251" s="2"/>
      <c r="O251" s="4"/>
    </row>
    <row r="252" spans="1:15" ht="15" customHeight="1">
      <c r="A252" s="28"/>
      <c r="B252" s="56" t="s">
        <v>60</v>
      </c>
      <c r="C252" s="61">
        <v>23.3</v>
      </c>
      <c r="D252" s="63">
        <v>19.6</v>
      </c>
      <c r="E252" s="64">
        <v>16.5</v>
      </c>
      <c r="F252" s="66">
        <v>13.2</v>
      </c>
      <c r="G252" s="3"/>
      <c r="H252" s="3"/>
      <c r="I252" s="3"/>
      <c r="J252" s="3"/>
      <c r="K252" s="2"/>
      <c r="O252" s="4"/>
    </row>
    <row r="253" spans="1:15" ht="15" customHeight="1">
      <c r="A253" s="28"/>
      <c r="B253" s="59" t="s">
        <v>61</v>
      </c>
      <c r="C253" s="61">
        <v>18.1</v>
      </c>
      <c r="D253" s="63">
        <v>14.1</v>
      </c>
      <c r="E253" s="64">
        <v>11.3</v>
      </c>
      <c r="F253" s="66">
        <v>6.9</v>
      </c>
      <c r="G253" s="3"/>
      <c r="H253" s="3"/>
      <c r="I253" s="3"/>
      <c r="J253" s="3"/>
      <c r="K253" s="2"/>
      <c r="O253" s="4"/>
    </row>
    <row r="254" spans="1:15" ht="15" customHeight="1">
      <c r="A254" s="28"/>
      <c r="B254" s="56" t="s">
        <v>62</v>
      </c>
      <c r="C254" s="61">
        <v>13.3</v>
      </c>
      <c r="D254" s="63">
        <v>9.1</v>
      </c>
      <c r="E254" s="64">
        <v>6.5</v>
      </c>
      <c r="F254" s="66">
        <v>1.3</v>
      </c>
      <c r="G254" s="3"/>
      <c r="H254" s="3"/>
      <c r="I254" s="3"/>
      <c r="J254" s="3"/>
      <c r="K254" s="2"/>
      <c r="O254" s="4"/>
    </row>
    <row r="255" spans="1:15" ht="15" customHeight="1">
      <c r="A255" s="28"/>
      <c r="B255" s="59" t="s">
        <v>63</v>
      </c>
      <c r="C255" s="61">
        <v>9.4</v>
      </c>
      <c r="D255" s="63">
        <v>4.9</v>
      </c>
      <c r="E255" s="64">
        <v>2.6</v>
      </c>
      <c r="F255" s="66">
        <v>-3</v>
      </c>
      <c r="G255" s="3"/>
      <c r="H255" s="3"/>
      <c r="I255" s="3"/>
      <c r="J255" s="3"/>
      <c r="K255" s="2"/>
      <c r="O255" s="4"/>
    </row>
    <row r="256" spans="1:15" ht="15" customHeight="1">
      <c r="A256" s="28"/>
      <c r="B256" s="59"/>
      <c r="C256" s="57"/>
      <c r="D256" s="57"/>
      <c r="E256" s="57"/>
      <c r="F256" s="58"/>
      <c r="G256" s="3"/>
      <c r="H256" s="3"/>
      <c r="I256" s="3"/>
      <c r="J256" s="3"/>
      <c r="K256" s="2"/>
      <c r="O256" s="4"/>
    </row>
    <row r="257" spans="1:15" ht="15" customHeight="1">
      <c r="A257" s="28"/>
      <c r="B257" s="290" t="s">
        <v>89</v>
      </c>
      <c r="C257" s="290"/>
      <c r="D257" s="290"/>
      <c r="E257" s="290"/>
      <c r="F257" s="290"/>
      <c r="G257" s="3"/>
      <c r="H257" s="3"/>
      <c r="I257" s="3"/>
      <c r="J257" s="3"/>
      <c r="K257" s="2"/>
      <c r="O257" s="4"/>
    </row>
    <row r="258" spans="1:15" ht="15" customHeight="1">
      <c r="A258" s="28"/>
      <c r="B258" s="57" t="s">
        <v>84</v>
      </c>
      <c r="C258" s="61" t="s">
        <v>80</v>
      </c>
      <c r="D258" s="63" t="s">
        <v>81</v>
      </c>
      <c r="E258" s="64" t="s">
        <v>82</v>
      </c>
      <c r="F258" s="67" t="s">
        <v>83</v>
      </c>
      <c r="G258" s="3"/>
      <c r="H258" s="3"/>
      <c r="I258" s="3"/>
      <c r="J258" s="3"/>
      <c r="K258" s="2"/>
      <c r="O258" s="4"/>
    </row>
    <row r="259" spans="1:15" ht="15" customHeight="1">
      <c r="A259" s="28"/>
      <c r="B259" s="56" t="s">
        <v>52</v>
      </c>
      <c r="C259" s="61">
        <v>11</v>
      </c>
      <c r="D259" s="63">
        <v>15.7</v>
      </c>
      <c r="E259" s="64">
        <v>17.7</v>
      </c>
      <c r="F259" s="66">
        <v>24.2</v>
      </c>
      <c r="G259" s="3"/>
      <c r="H259" s="3"/>
      <c r="I259" s="3"/>
      <c r="J259" s="3"/>
      <c r="K259" s="2"/>
      <c r="O259" s="4"/>
    </row>
    <row r="260" spans="1:15" ht="15" customHeight="1">
      <c r="A260" s="28"/>
      <c r="B260" s="59" t="s">
        <v>53</v>
      </c>
      <c r="C260" s="61">
        <v>9.7</v>
      </c>
      <c r="D260" s="63">
        <v>14.5</v>
      </c>
      <c r="E260" s="64">
        <v>17</v>
      </c>
      <c r="F260" s="66">
        <v>23.1</v>
      </c>
      <c r="G260" s="3"/>
      <c r="H260" s="3"/>
      <c r="I260" s="3"/>
      <c r="J260" s="3"/>
      <c r="K260" s="2"/>
      <c r="O260" s="4"/>
    </row>
    <row r="261" spans="1:15" ht="15" customHeight="1">
      <c r="A261" s="28"/>
      <c r="B261" s="56" t="s">
        <v>54</v>
      </c>
      <c r="C261" s="61">
        <v>7.5</v>
      </c>
      <c r="D261" s="63">
        <v>11.8</v>
      </c>
      <c r="E261" s="64">
        <v>14</v>
      </c>
      <c r="F261" s="66">
        <v>20.3</v>
      </c>
      <c r="G261" s="3"/>
      <c r="H261" s="3"/>
      <c r="I261" s="3"/>
      <c r="J261" s="3"/>
      <c r="K261" s="2"/>
      <c r="O261" s="4"/>
    </row>
    <row r="262" spans="1:15" ht="15" customHeight="1">
      <c r="A262" s="28"/>
      <c r="B262" s="59" t="s">
        <v>55</v>
      </c>
      <c r="C262" s="61">
        <v>3.3</v>
      </c>
      <c r="D262" s="63">
        <v>6.4</v>
      </c>
      <c r="E262" s="64">
        <v>9.2</v>
      </c>
      <c r="F262" s="66">
        <v>13.9</v>
      </c>
      <c r="G262" s="3"/>
      <c r="H262" s="3"/>
      <c r="I262" s="3"/>
      <c r="J262" s="3"/>
      <c r="K262" s="2"/>
      <c r="O262" s="4"/>
    </row>
    <row r="263" spans="1:15" ht="15" customHeight="1">
      <c r="A263" s="28"/>
      <c r="B263" s="56" t="s">
        <v>56</v>
      </c>
      <c r="C263" s="61">
        <v>-1.6</v>
      </c>
      <c r="D263" s="63">
        <v>1.2</v>
      </c>
      <c r="E263" s="64">
        <v>4.9</v>
      </c>
      <c r="F263" s="66">
        <v>8.9</v>
      </c>
      <c r="G263" s="3"/>
      <c r="H263" s="3"/>
      <c r="I263" s="3"/>
      <c r="J263" s="3"/>
      <c r="K263" s="2"/>
      <c r="O263" s="4"/>
    </row>
    <row r="264" spans="1:15" ht="15" customHeight="1">
      <c r="A264" s="28"/>
      <c r="B264" s="59" t="s">
        <v>57</v>
      </c>
      <c r="C264" s="61">
        <v>-6.4</v>
      </c>
      <c r="D264" s="63">
        <v>-2.9</v>
      </c>
      <c r="E264" s="64">
        <v>0.9</v>
      </c>
      <c r="F264" s="66">
        <v>5.5</v>
      </c>
      <c r="G264" s="3"/>
      <c r="H264" s="3"/>
      <c r="I264" s="3"/>
      <c r="J264" s="3"/>
      <c r="K264" s="2"/>
      <c r="O264" s="4"/>
    </row>
    <row r="265" spans="1:15" ht="15" customHeight="1">
      <c r="A265" s="28"/>
      <c r="B265" s="56" t="s">
        <v>58</v>
      </c>
      <c r="C265" s="61">
        <v>-9</v>
      </c>
      <c r="D265" s="63">
        <v>-5.4</v>
      </c>
      <c r="E265" s="64">
        <v>-2.1</v>
      </c>
      <c r="F265" s="66">
        <v>1.8</v>
      </c>
      <c r="G265" s="3"/>
      <c r="H265" s="3"/>
      <c r="I265" s="3"/>
      <c r="J265" s="3"/>
      <c r="K265" s="2"/>
      <c r="O265" s="4"/>
    </row>
    <row r="266" spans="1:15" ht="15" customHeight="1">
      <c r="A266" s="28"/>
      <c r="B266" s="59" t="s">
        <v>59</v>
      </c>
      <c r="C266" s="61">
        <v>-8.2</v>
      </c>
      <c r="D266" s="63">
        <v>-4.8</v>
      </c>
      <c r="E266" s="64">
        <v>-1.6</v>
      </c>
      <c r="F266" s="66">
        <v>1.8</v>
      </c>
      <c r="G266" s="3"/>
      <c r="H266" s="3"/>
      <c r="I266" s="3"/>
      <c r="J266" s="3"/>
      <c r="K266" s="2"/>
      <c r="O266" s="4"/>
    </row>
    <row r="267" spans="1:15" ht="15" customHeight="1">
      <c r="A267" s="28"/>
      <c r="B267" s="56" t="s">
        <v>60</v>
      </c>
      <c r="C267" s="61">
        <v>-4.3</v>
      </c>
      <c r="D267" s="63">
        <v>-0.6</v>
      </c>
      <c r="E267" s="64">
        <v>2.5</v>
      </c>
      <c r="F267" s="66">
        <v>5.8</v>
      </c>
      <c r="G267" s="3"/>
      <c r="H267" s="3"/>
      <c r="I267" s="3"/>
      <c r="J267" s="3"/>
      <c r="K267" s="2"/>
      <c r="O267" s="4"/>
    </row>
    <row r="268" spans="1:15" ht="15" customHeight="1">
      <c r="A268" s="28"/>
      <c r="B268" s="59" t="s">
        <v>61</v>
      </c>
      <c r="C268" s="61">
        <v>0.9</v>
      </c>
      <c r="D268" s="63">
        <v>4.9</v>
      </c>
      <c r="E268" s="64">
        <v>7.7</v>
      </c>
      <c r="F268" s="66">
        <v>12.1</v>
      </c>
      <c r="G268" s="3"/>
      <c r="H268" s="3"/>
      <c r="I268" s="3"/>
      <c r="J268" s="3"/>
      <c r="K268" s="2"/>
      <c r="O268" s="4"/>
    </row>
    <row r="269" spans="1:15" ht="15" customHeight="1">
      <c r="A269" s="28"/>
      <c r="B269" s="56" t="s">
        <v>62</v>
      </c>
      <c r="C269" s="61">
        <v>5.7</v>
      </c>
      <c r="D269" s="63">
        <v>9.9</v>
      </c>
      <c r="E269" s="64">
        <v>12.5</v>
      </c>
      <c r="F269" s="66">
        <v>17.7</v>
      </c>
      <c r="G269" s="3"/>
      <c r="H269" s="3"/>
      <c r="I269" s="3"/>
      <c r="J269" s="3"/>
      <c r="K269" s="2"/>
      <c r="O269" s="4"/>
    </row>
    <row r="270" spans="1:15" ht="15" customHeight="1">
      <c r="A270" s="28"/>
      <c r="B270" s="59" t="s">
        <v>63</v>
      </c>
      <c r="C270" s="61">
        <v>9.6</v>
      </c>
      <c r="D270" s="63">
        <v>14.1</v>
      </c>
      <c r="E270" s="64">
        <v>16.4</v>
      </c>
      <c r="F270" s="66">
        <v>22</v>
      </c>
      <c r="G270" s="3"/>
      <c r="H270" s="3"/>
      <c r="I270" s="3"/>
      <c r="J270" s="3"/>
      <c r="K270" s="2"/>
      <c r="O270" s="4"/>
    </row>
    <row r="271" spans="1:15" ht="15" customHeight="1">
      <c r="A271" s="28"/>
      <c r="B271" s="28"/>
      <c r="C271" s="68"/>
      <c r="D271" s="69"/>
      <c r="E271" s="69"/>
      <c r="F271" s="69"/>
      <c r="G271" s="3"/>
      <c r="H271" s="3"/>
      <c r="I271" s="3"/>
      <c r="J271" s="3"/>
      <c r="K271" s="2"/>
      <c r="O271" s="4"/>
    </row>
    <row r="272" spans="1:15" ht="15" customHeight="1">
      <c r="A272" s="28"/>
      <c r="B272" s="28"/>
      <c r="C272" s="68"/>
      <c r="D272" s="69"/>
      <c r="E272" s="69"/>
      <c r="F272" s="69"/>
      <c r="G272" s="3"/>
      <c r="H272" s="3"/>
      <c r="I272" s="3"/>
      <c r="J272" s="3"/>
      <c r="K272" s="2"/>
      <c r="O272" s="4"/>
    </row>
    <row r="273" spans="1:15" ht="15" customHeight="1">
      <c r="A273" s="28"/>
      <c r="B273" s="28"/>
      <c r="C273" s="68"/>
      <c r="D273" s="69"/>
      <c r="E273" s="69"/>
      <c r="F273" s="69"/>
      <c r="G273" s="3"/>
      <c r="H273" s="3"/>
      <c r="I273" s="3"/>
      <c r="J273" s="3"/>
      <c r="K273" s="2"/>
      <c r="O273" s="4"/>
    </row>
    <row r="274" spans="1:15" ht="30.75" customHeight="1">
      <c r="A274" s="250" t="s">
        <v>206</v>
      </c>
      <c r="B274" s="251"/>
      <c r="C274" s="251"/>
      <c r="D274" s="251"/>
      <c r="E274" s="251"/>
      <c r="F274" s="251"/>
      <c r="G274" s="251"/>
      <c r="H274" s="251"/>
      <c r="I274" s="251"/>
      <c r="J274" s="251"/>
      <c r="K274" s="251"/>
      <c r="L274" s="251"/>
      <c r="M274" s="251"/>
      <c r="N274" s="251"/>
      <c r="O274" s="252"/>
    </row>
    <row r="275" spans="1:15" ht="15" customHeight="1">
      <c r="A275" s="253" t="s">
        <v>207</v>
      </c>
      <c r="B275" s="254"/>
      <c r="C275" s="254"/>
      <c r="D275" s="254"/>
      <c r="E275" s="254"/>
      <c r="F275" s="254"/>
      <c r="G275" s="254"/>
      <c r="H275" s="254"/>
      <c r="I275" s="254"/>
      <c r="J275" s="254"/>
      <c r="K275" s="254"/>
      <c r="L275" s="254"/>
      <c r="M275" s="254"/>
      <c r="N275" s="254"/>
      <c r="O275" s="255"/>
    </row>
    <row r="276" spans="1:15" ht="15" customHeight="1">
      <c r="A276" s="102" t="s">
        <v>194</v>
      </c>
      <c r="B276" s="118" t="s">
        <v>64</v>
      </c>
      <c r="C276" s="102" t="s">
        <v>195</v>
      </c>
      <c r="D276" s="118" t="s">
        <v>65</v>
      </c>
      <c r="E276" s="102" t="s">
        <v>197</v>
      </c>
      <c r="F276" s="118"/>
      <c r="G276" s="102" t="s">
        <v>196</v>
      </c>
      <c r="H276" s="118"/>
      <c r="I276" s="102" t="s">
        <v>68</v>
      </c>
      <c r="J276" s="118"/>
      <c r="K276" s="102" t="s">
        <v>66</v>
      </c>
      <c r="L276" s="118"/>
      <c r="M276" s="118"/>
      <c r="N276" s="102" t="s">
        <v>67</v>
      </c>
      <c r="O276" s="127"/>
    </row>
    <row r="277" spans="1:15" ht="15" customHeight="1">
      <c r="A277" s="256" t="s">
        <v>166</v>
      </c>
      <c r="B277" s="257"/>
      <c r="C277" s="257"/>
      <c r="D277" s="257"/>
      <c r="E277" s="257"/>
      <c r="F277" s="257"/>
      <c r="G277" s="257"/>
      <c r="H277" s="257"/>
      <c r="I277" s="257"/>
      <c r="J277" s="257"/>
      <c r="K277" s="257"/>
      <c r="L277" s="257"/>
      <c r="M277" s="257"/>
      <c r="N277" s="257"/>
      <c r="O277" s="258"/>
    </row>
    <row r="278" spans="1:15" ht="15" customHeight="1">
      <c r="A278" s="118"/>
      <c r="B278" s="117"/>
      <c r="C278" s="238" t="s">
        <v>168</v>
      </c>
      <c r="D278" s="239"/>
      <c r="E278" s="239"/>
      <c r="F278" s="240"/>
      <c r="G278" s="241" t="s">
        <v>167</v>
      </c>
      <c r="H278" s="242"/>
      <c r="I278" s="242"/>
      <c r="J278" s="243"/>
      <c r="K278" s="244" t="s">
        <v>180</v>
      </c>
      <c r="L278" s="245"/>
      <c r="M278" s="245"/>
      <c r="N278" s="245"/>
      <c r="O278" s="246"/>
    </row>
    <row r="279" spans="1:15" ht="15" customHeight="1">
      <c r="A279" s="100" t="s">
        <v>3</v>
      </c>
      <c r="B279" s="99"/>
      <c r="C279" s="112" t="s">
        <v>169</v>
      </c>
      <c r="D279" s="112" t="s">
        <v>170</v>
      </c>
      <c r="E279" s="112" t="s">
        <v>179</v>
      </c>
      <c r="F279" s="112" t="s">
        <v>171</v>
      </c>
      <c r="G279" s="112" t="s">
        <v>169</v>
      </c>
      <c r="H279" s="112" t="s">
        <v>170</v>
      </c>
      <c r="I279" s="112" t="s">
        <v>179</v>
      </c>
      <c r="J279" s="112" t="s">
        <v>171</v>
      </c>
      <c r="K279" s="112" t="s">
        <v>169</v>
      </c>
      <c r="L279" s="112"/>
      <c r="M279" s="112" t="s">
        <v>170</v>
      </c>
      <c r="N279" s="112" t="s">
        <v>179</v>
      </c>
      <c r="O279" s="112" t="s">
        <v>171</v>
      </c>
    </row>
    <row r="280" spans="1:15" ht="15" customHeight="1">
      <c r="A280" s="101">
        <v>8</v>
      </c>
      <c r="B280" s="102" t="s">
        <v>348</v>
      </c>
      <c r="C280" s="98"/>
      <c r="D280" s="98"/>
      <c r="E280" s="98"/>
      <c r="F280" s="98">
        <v>13.2</v>
      </c>
      <c r="G280" s="98"/>
      <c r="H280" s="98"/>
      <c r="I280" s="98"/>
      <c r="J280" s="98">
        <v>11.3</v>
      </c>
      <c r="K280" s="98"/>
      <c r="L280" s="98"/>
      <c r="M280" s="98"/>
      <c r="N280" s="98"/>
      <c r="O280" s="98">
        <f>K280*L280*N280</f>
        <v>0</v>
      </c>
    </row>
    <row r="281" spans="1:15" ht="15" customHeight="1">
      <c r="A281" s="101">
        <v>9</v>
      </c>
      <c r="B281" s="102" t="s">
        <v>172</v>
      </c>
      <c r="C281" s="98"/>
      <c r="D281" s="98"/>
      <c r="E281" s="98"/>
      <c r="F281" s="98">
        <v>128</v>
      </c>
      <c r="G281" s="98"/>
      <c r="H281" s="98"/>
      <c r="I281" s="98"/>
      <c r="J281" s="98">
        <v>157</v>
      </c>
      <c r="K281" s="98"/>
      <c r="L281" s="98"/>
      <c r="M281" s="98"/>
      <c r="N281" s="98"/>
      <c r="O281" s="98">
        <v>36</v>
      </c>
    </row>
    <row r="282" spans="1:15" ht="15" customHeight="1">
      <c r="A282" s="101">
        <v>9</v>
      </c>
      <c r="B282" s="102" t="s">
        <v>173</v>
      </c>
      <c r="C282" s="98"/>
      <c r="D282" s="98"/>
      <c r="E282" s="98"/>
      <c r="F282" s="98">
        <v>15.7</v>
      </c>
      <c r="G282" s="98"/>
      <c r="H282" s="98"/>
      <c r="I282" s="98"/>
      <c r="J282" s="98">
        <v>38.8</v>
      </c>
      <c r="K282" s="98"/>
      <c r="L282" s="98"/>
      <c r="M282" s="98"/>
      <c r="N282" s="98"/>
      <c r="O282" s="98">
        <v>13.4</v>
      </c>
    </row>
    <row r="283" spans="1:15" ht="15" customHeight="1">
      <c r="A283" s="106"/>
      <c r="B283" s="106"/>
      <c r="C283" s="113"/>
      <c r="D283" s="247" t="s">
        <v>175</v>
      </c>
      <c r="E283" s="248"/>
      <c r="F283" s="103">
        <f>SUM(F280:F282)</f>
        <v>156.89999999999998</v>
      </c>
      <c r="G283" s="118"/>
      <c r="H283" s="247" t="s">
        <v>175</v>
      </c>
      <c r="I283" s="248"/>
      <c r="J283" s="103">
        <f>SUM(J280:J282)</f>
        <v>207.10000000000002</v>
      </c>
      <c r="K283" s="118"/>
      <c r="L283" s="247" t="s">
        <v>175</v>
      </c>
      <c r="M283" s="249"/>
      <c r="N283" s="248"/>
      <c r="O283" s="103">
        <f>SUM(O280:O282)</f>
        <v>49.4</v>
      </c>
    </row>
    <row r="284" spans="1:14" ht="15" customHeight="1">
      <c r="A284" s="107" t="s">
        <v>176</v>
      </c>
      <c r="B284" s="230" t="s">
        <v>185</v>
      </c>
      <c r="C284" s="231"/>
      <c r="D284" s="231"/>
      <c r="E284" s="231"/>
      <c r="F284" s="231"/>
      <c r="G284" s="232"/>
      <c r="H284"/>
      <c r="I284"/>
      <c r="J284"/>
      <c r="K284"/>
      <c r="L284"/>
      <c r="M284"/>
      <c r="N284"/>
    </row>
    <row r="285" spans="1:14" ht="15" customHeight="1">
      <c r="A285" s="101"/>
      <c r="B285" s="119" t="s">
        <v>181</v>
      </c>
      <c r="C285" s="119" t="s">
        <v>182</v>
      </c>
      <c r="D285" s="119" t="s">
        <v>183</v>
      </c>
      <c r="E285" s="119" t="s">
        <v>179</v>
      </c>
      <c r="F285" s="108" t="s">
        <v>184</v>
      </c>
      <c r="G285" s="108" t="s">
        <v>186</v>
      </c>
      <c r="H285" s="114" t="s">
        <v>187</v>
      </c>
      <c r="I285" s="106"/>
      <c r="J285" s="106"/>
      <c r="K285" s="106"/>
      <c r="L285"/>
      <c r="M285"/>
      <c r="N285"/>
    </row>
    <row r="286" spans="1:14" ht="15" customHeight="1">
      <c r="A286" s="101" t="s">
        <v>349</v>
      </c>
      <c r="B286" s="112">
        <v>45.64</v>
      </c>
      <c r="C286" s="112">
        <v>19.6</v>
      </c>
      <c r="D286" s="112">
        <v>3</v>
      </c>
      <c r="E286" s="112">
        <v>6</v>
      </c>
      <c r="F286" s="109">
        <f>B286*C286*D286*E286</f>
        <v>16101.792000000003</v>
      </c>
      <c r="G286" s="109">
        <f>2*(B286+C286)*D286*E286</f>
        <v>2348.6400000000003</v>
      </c>
      <c r="H286" s="132">
        <f>B286*C286</f>
        <v>894.5440000000001</v>
      </c>
      <c r="I286" s="106"/>
      <c r="J286" s="106"/>
      <c r="K286" s="106"/>
      <c r="L286"/>
      <c r="M286"/>
      <c r="N286"/>
    </row>
    <row r="287" spans="1:14" ht="15" customHeight="1">
      <c r="A287" s="104" t="s">
        <v>173</v>
      </c>
      <c r="B287" s="112">
        <v>45.64</v>
      </c>
      <c r="C287" s="112">
        <v>19.6</v>
      </c>
      <c r="D287" s="112">
        <v>3.5</v>
      </c>
      <c r="E287" s="112">
        <v>1</v>
      </c>
      <c r="F287" s="109">
        <f>B287*C287*D287*E287</f>
        <v>3130.9040000000005</v>
      </c>
      <c r="G287" s="109">
        <f>2*(B287+C287)*D287*E287</f>
        <v>456.68000000000006</v>
      </c>
      <c r="H287" s="132">
        <v>0</v>
      </c>
      <c r="I287" s="106"/>
      <c r="J287" s="106"/>
      <c r="K287" s="106"/>
      <c r="L287"/>
      <c r="M287"/>
      <c r="N287"/>
    </row>
    <row r="288" spans="1:14" ht="15" customHeight="1">
      <c r="A288" s="104" t="s">
        <v>174</v>
      </c>
      <c r="B288" s="112">
        <v>45.64</v>
      </c>
      <c r="C288" s="112">
        <v>19.6</v>
      </c>
      <c r="D288" s="112">
        <v>3</v>
      </c>
      <c r="E288" s="112">
        <v>1</v>
      </c>
      <c r="F288" s="109">
        <f>B288*C288*D288*E288</f>
        <v>2683.6320000000005</v>
      </c>
      <c r="G288" s="109">
        <f>2*(B288+C288)*D288*E288</f>
        <v>391.44000000000005</v>
      </c>
      <c r="H288" s="132">
        <f>B288*C288</f>
        <v>894.5440000000001</v>
      </c>
      <c r="I288" s="108" t="s">
        <v>199</v>
      </c>
      <c r="J288" s="109" t="s">
        <v>198</v>
      </c>
      <c r="K288" s="106"/>
      <c r="L288"/>
      <c r="M288"/>
      <c r="N288"/>
    </row>
    <row r="289" spans="1:14" ht="15" customHeight="1">
      <c r="A289" s="233"/>
      <c r="B289" s="233"/>
      <c r="C289" s="233"/>
      <c r="D289" s="113"/>
      <c r="E289" s="105" t="s">
        <v>177</v>
      </c>
      <c r="F289" s="167">
        <f>SUM(F286:F288)</f>
        <v>21916.328000000005</v>
      </c>
      <c r="G289" s="167">
        <f>SUM(G286:G288)</f>
        <v>3196.7600000000007</v>
      </c>
      <c r="H289" s="167">
        <f>SUM(H286:H288)</f>
        <v>1789.0880000000002</v>
      </c>
      <c r="I289" s="167">
        <f>G289+H289</f>
        <v>4985.848000000001</v>
      </c>
      <c r="J289" s="128">
        <f>I289/F289</f>
        <v>0.22749467885313635</v>
      </c>
      <c r="K289"/>
      <c r="L289"/>
      <c r="M289"/>
      <c r="N289"/>
    </row>
    <row r="290" spans="1:14" ht="15" customHeight="1">
      <c r="A290" s="96"/>
      <c r="B290" s="115"/>
      <c r="C290" s="115"/>
      <c r="D290" s="113"/>
      <c r="E290" s="113"/>
      <c r="F290" s="113"/>
      <c r="G290" s="113"/>
      <c r="H290" s="113"/>
      <c r="I290" s="8"/>
      <c r="J290" s="131"/>
      <c r="K290" s="116"/>
      <c r="L290"/>
      <c r="M290"/>
      <c r="N290"/>
    </row>
    <row r="291" spans="1:15" ht="15" customHeight="1">
      <c r="A291" s="8"/>
      <c r="B291" s="234" t="s">
        <v>203</v>
      </c>
      <c r="C291" s="235"/>
      <c r="D291" s="235"/>
      <c r="E291" s="235"/>
      <c r="F291" s="236"/>
      <c r="G291" s="97"/>
      <c r="H291" s="97"/>
      <c r="I291" s="97"/>
      <c r="J291" s="97"/>
      <c r="K291" s="113"/>
      <c r="L291" s="113"/>
      <c r="M291" s="113"/>
      <c r="N291" s="113"/>
      <c r="O291" s="3"/>
    </row>
    <row r="292" spans="1:15" ht="54" customHeight="1">
      <c r="A292" s="8"/>
      <c r="B292" s="45" t="s">
        <v>69</v>
      </c>
      <c r="C292" s="46" t="s">
        <v>71</v>
      </c>
      <c r="D292" s="42" t="s">
        <v>107</v>
      </c>
      <c r="E292" s="45" t="s">
        <v>109</v>
      </c>
      <c r="F292" s="41" t="s">
        <v>124</v>
      </c>
      <c r="G292" s="129"/>
      <c r="H292" s="129"/>
      <c r="I292" s="129"/>
      <c r="J292" s="129"/>
      <c r="K292" s="113"/>
      <c r="L292" s="113"/>
      <c r="M292" s="113"/>
      <c r="N292" s="113"/>
      <c r="O292" s="3"/>
    </row>
    <row r="293" spans="1:15" ht="40.5" customHeight="1">
      <c r="A293" s="113"/>
      <c r="B293" s="47">
        <v>0.4</v>
      </c>
      <c r="C293" s="16">
        <v>0.33</v>
      </c>
      <c r="D293" s="47">
        <v>0.45</v>
      </c>
      <c r="E293" s="16">
        <v>2.2</v>
      </c>
      <c r="F293" s="16">
        <v>19</v>
      </c>
      <c r="G293" s="52"/>
      <c r="H293" s="52"/>
      <c r="I293" s="52"/>
      <c r="J293" s="52"/>
      <c r="K293" s="113"/>
      <c r="L293" s="113"/>
      <c r="M293" s="113"/>
      <c r="N293" s="113"/>
      <c r="O293" s="3"/>
    </row>
    <row r="294" spans="1:15" ht="51.75" customHeight="1">
      <c r="A294" s="113"/>
      <c r="B294" s="45" t="s">
        <v>201</v>
      </c>
      <c r="C294" s="46" t="s">
        <v>77</v>
      </c>
      <c r="D294" s="42" t="s">
        <v>108</v>
      </c>
      <c r="E294" s="46" t="s">
        <v>110</v>
      </c>
      <c r="F294" s="130" t="s">
        <v>202</v>
      </c>
      <c r="G294" s="113"/>
      <c r="H294" s="113"/>
      <c r="I294" s="113"/>
      <c r="J294" s="113"/>
      <c r="K294" s="113"/>
      <c r="L294" s="113"/>
      <c r="M294" s="113"/>
      <c r="N294" s="113"/>
      <c r="O294" s="3"/>
    </row>
    <row r="295" spans="1:15" ht="15" customHeight="1">
      <c r="A295" s="28"/>
      <c r="B295" s="55">
        <f>G289</f>
        <v>3196.7600000000007</v>
      </c>
      <c r="C295" s="65">
        <f>H286</f>
        <v>894.5440000000001</v>
      </c>
      <c r="D295" s="55">
        <f>H288</f>
        <v>894.5440000000001</v>
      </c>
      <c r="E295" s="65">
        <f>F283+J283+O283</f>
        <v>413.4</v>
      </c>
      <c r="F295" s="163">
        <f>F289</f>
        <v>21916.328000000005</v>
      </c>
      <c r="G295" s="3"/>
      <c r="H295" s="3"/>
      <c r="I295" s="3"/>
      <c r="J295" s="3"/>
      <c r="K295" s="2"/>
      <c r="O295" s="4"/>
    </row>
    <row r="296" spans="1:15" ht="15" customHeight="1">
      <c r="A296" s="28"/>
      <c r="B296" s="52"/>
      <c r="C296" s="52"/>
      <c r="D296" s="52"/>
      <c r="E296" s="52"/>
      <c r="F296" s="164"/>
      <c r="G296" s="3"/>
      <c r="H296" s="3"/>
      <c r="I296" s="3"/>
      <c r="J296" s="3"/>
      <c r="K296" s="2"/>
      <c r="O296" s="4"/>
    </row>
    <row r="297" spans="1:15" ht="15" customHeight="1">
      <c r="A297" s="28"/>
      <c r="B297" s="52"/>
      <c r="C297" s="52"/>
      <c r="D297" s="52"/>
      <c r="E297" s="52"/>
      <c r="F297" s="164"/>
      <c r="G297" s="3"/>
      <c r="H297" s="3"/>
      <c r="I297" s="3"/>
      <c r="J297" s="3"/>
      <c r="K297" s="2"/>
      <c r="O297" s="4"/>
    </row>
    <row r="298" spans="1:15" ht="15" customHeight="1">
      <c r="A298" s="28"/>
      <c r="B298" s="52"/>
      <c r="C298" s="52"/>
      <c r="D298" s="52"/>
      <c r="E298" s="52"/>
      <c r="F298" s="164"/>
      <c r="G298" s="3"/>
      <c r="H298" s="3"/>
      <c r="I298" s="3"/>
      <c r="J298" s="3"/>
      <c r="K298" s="2"/>
      <c r="O298" s="4"/>
    </row>
    <row r="299" spans="1:17" ht="29.25" customHeight="1">
      <c r="A299" s="28"/>
      <c r="B299" s="237" t="s">
        <v>215</v>
      </c>
      <c r="C299" s="237"/>
      <c r="D299" s="237"/>
      <c r="E299" s="237"/>
      <c r="F299" s="237"/>
      <c r="G299" s="237"/>
      <c r="H299" s="237"/>
      <c r="I299" s="237"/>
      <c r="J299" s="237"/>
      <c r="K299" s="237"/>
      <c r="L299" s="237"/>
      <c r="M299" s="237"/>
      <c r="N299" s="237"/>
      <c r="O299" s="237"/>
      <c r="P299" s="237"/>
      <c r="Q299" s="237"/>
    </row>
    <row r="300" spans="1:15" ht="39.75" customHeight="1">
      <c r="A300" s="28"/>
      <c r="B300" s="215" t="s">
        <v>148</v>
      </c>
      <c r="C300" s="216"/>
      <c r="D300" s="216"/>
      <c r="E300" s="216"/>
      <c r="F300" s="217"/>
      <c r="G300" s="218" t="s">
        <v>200</v>
      </c>
      <c r="H300" s="219"/>
      <c r="I300" s="220"/>
      <c r="J300" s="3"/>
      <c r="K300" s="2"/>
      <c r="O300" s="4"/>
    </row>
    <row r="301" spans="1:15" ht="99" customHeight="1">
      <c r="A301" s="28"/>
      <c r="B301" s="48" t="s">
        <v>106</v>
      </c>
      <c r="C301" s="41" t="s">
        <v>111</v>
      </c>
      <c r="D301" s="74" t="s">
        <v>112</v>
      </c>
      <c r="E301" s="76" t="s">
        <v>105</v>
      </c>
      <c r="F301" s="51" t="s">
        <v>98</v>
      </c>
      <c r="G301" s="80" t="s">
        <v>93</v>
      </c>
      <c r="H301" s="76" t="s">
        <v>92</v>
      </c>
      <c r="I301" s="74" t="s">
        <v>146</v>
      </c>
      <c r="J301" s="3"/>
      <c r="K301" s="2"/>
      <c r="O301" s="4"/>
    </row>
    <row r="302" spans="1:15" ht="15" customHeight="1">
      <c r="A302" s="28"/>
      <c r="B302" s="49">
        <f>0.32*F295</f>
        <v>7013.224960000001</v>
      </c>
      <c r="C302" s="133">
        <f>5*F295</f>
        <v>109581.64000000003</v>
      </c>
      <c r="D302" s="50">
        <f>B293*B295+0.8*C293*C295+0.5*D293*D295+E293*E295</f>
        <v>2625.616016000001</v>
      </c>
      <c r="E302" s="50">
        <f>0.26*1*F295</f>
        <v>5698.245280000002</v>
      </c>
      <c r="F302" s="49">
        <f>D302+E302</f>
        <v>8323.861296000003</v>
      </c>
      <c r="G302" s="165">
        <f>F283</f>
        <v>156.89999999999998</v>
      </c>
      <c r="H302" s="166">
        <f>J283</f>
        <v>207.10000000000002</v>
      </c>
      <c r="I302" s="165">
        <f>O283</f>
        <v>49.4</v>
      </c>
      <c r="J302" s="3"/>
      <c r="K302" s="2"/>
      <c r="O302" s="4"/>
    </row>
    <row r="303" spans="1:17" ht="15" customHeight="1">
      <c r="A303" s="28"/>
      <c r="B303" s="221"/>
      <c r="C303" s="224" t="s">
        <v>145</v>
      </c>
      <c r="D303" s="225"/>
      <c r="E303" s="226"/>
      <c r="F303" s="227" t="s">
        <v>95</v>
      </c>
      <c r="G303" s="228"/>
      <c r="H303" s="228"/>
      <c r="I303" s="228"/>
      <c r="J303" s="228"/>
      <c r="K303" s="228"/>
      <c r="L303" s="228"/>
      <c r="M303" s="228"/>
      <c r="N303" s="229"/>
      <c r="O303" s="179" t="s">
        <v>149</v>
      </c>
      <c r="P303" s="182" t="s">
        <v>222</v>
      </c>
      <c r="Q303" s="185" t="s">
        <v>223</v>
      </c>
    </row>
    <row r="304" spans="1:17" ht="15" customHeight="1">
      <c r="A304" s="28"/>
      <c r="B304" s="222"/>
      <c r="C304" s="188" t="s">
        <v>78</v>
      </c>
      <c r="D304" s="191" t="s">
        <v>79</v>
      </c>
      <c r="E304" s="194" t="s">
        <v>90</v>
      </c>
      <c r="F304" s="197" t="s">
        <v>147</v>
      </c>
      <c r="G304" s="200" t="s">
        <v>99</v>
      </c>
      <c r="H304" s="201"/>
      <c r="I304" s="202"/>
      <c r="J304" s="206" t="s">
        <v>94</v>
      </c>
      <c r="K304" s="207"/>
      <c r="L304" s="208"/>
      <c r="M304" s="73"/>
      <c r="N304" s="212" t="s">
        <v>162</v>
      </c>
      <c r="O304" s="180"/>
      <c r="P304" s="183"/>
      <c r="Q304" s="186"/>
    </row>
    <row r="305" spans="1:17" ht="15" customHeight="1">
      <c r="A305" s="28"/>
      <c r="B305" s="222"/>
      <c r="C305" s="189"/>
      <c r="D305" s="192"/>
      <c r="E305" s="195"/>
      <c r="F305" s="198"/>
      <c r="G305" s="203"/>
      <c r="H305" s="204"/>
      <c r="I305" s="205"/>
      <c r="J305" s="209"/>
      <c r="K305" s="210"/>
      <c r="L305" s="211"/>
      <c r="M305" s="73"/>
      <c r="N305" s="213"/>
      <c r="O305" s="180"/>
      <c r="P305" s="183"/>
      <c r="Q305" s="186"/>
    </row>
    <row r="306" spans="1:17" ht="68.25" customHeight="1">
      <c r="A306" s="28"/>
      <c r="B306" s="223"/>
      <c r="C306" s="190"/>
      <c r="D306" s="193"/>
      <c r="E306" s="196"/>
      <c r="F306" s="199"/>
      <c r="G306" s="120" t="s">
        <v>97</v>
      </c>
      <c r="H306" s="121" t="s">
        <v>193</v>
      </c>
      <c r="I306" s="87" t="s">
        <v>96</v>
      </c>
      <c r="J306" s="120" t="s">
        <v>178</v>
      </c>
      <c r="K306" s="121" t="s">
        <v>91</v>
      </c>
      <c r="L306" s="87" t="s">
        <v>96</v>
      </c>
      <c r="M306" s="73"/>
      <c r="N306" s="214"/>
      <c r="O306" s="181"/>
      <c r="P306" s="184"/>
      <c r="Q306" s="187"/>
    </row>
    <row r="307" spans="1:17" ht="15" customHeight="1">
      <c r="A307" s="28"/>
      <c r="B307" s="53" t="s">
        <v>52</v>
      </c>
      <c r="C307" s="65">
        <f>F302</f>
        <v>8323.861296000003</v>
      </c>
      <c r="D307" s="63">
        <v>15.7</v>
      </c>
      <c r="E307" s="50">
        <f>C307*D307</f>
        <v>130684.62234720004</v>
      </c>
      <c r="F307" s="72">
        <f>C302</f>
        <v>109581.64000000003</v>
      </c>
      <c r="G307" s="71">
        <v>72</v>
      </c>
      <c r="H307" s="70">
        <v>26</v>
      </c>
      <c r="I307" s="75">
        <v>43</v>
      </c>
      <c r="J307" s="71">
        <f>G307*G302</f>
        <v>11296.8</v>
      </c>
      <c r="K307" s="70">
        <f>H307*H302</f>
        <v>5384.6</v>
      </c>
      <c r="L307" s="75">
        <f>I307*I302</f>
        <v>2124.2</v>
      </c>
      <c r="N307" s="93">
        <f>F307+0.51*(J307+K307+L307)</f>
        <v>119172.49600000003</v>
      </c>
      <c r="O307" s="94">
        <f>N307/E307</f>
        <v>0.9119090973334656</v>
      </c>
      <c r="P307" s="95">
        <f>1-(POWER(2.718,(-1/O307)))</f>
        <v>0.6659574271077524</v>
      </c>
      <c r="Q307" s="49">
        <f>(E307-P307*N307)*2592</f>
        <v>133023548.66724862</v>
      </c>
    </row>
    <row r="308" spans="1:17" ht="15" customHeight="1">
      <c r="A308" s="28"/>
      <c r="B308" s="31" t="s">
        <v>53</v>
      </c>
      <c r="C308" s="65">
        <f>F302</f>
        <v>8323.861296000003</v>
      </c>
      <c r="D308" s="63">
        <v>14.5</v>
      </c>
      <c r="E308" s="50">
        <f aca="true" t="shared" si="9" ref="E308:E318">C308*D308</f>
        <v>120695.98879200005</v>
      </c>
      <c r="F308" s="72">
        <f>C302</f>
        <v>109581.64000000003</v>
      </c>
      <c r="G308" s="71">
        <v>84</v>
      </c>
      <c r="H308" s="70">
        <v>37</v>
      </c>
      <c r="I308" s="75">
        <v>57</v>
      </c>
      <c r="J308" s="71">
        <f>G308*G302</f>
        <v>13179.599999999999</v>
      </c>
      <c r="K308" s="70">
        <f>H308*H302</f>
        <v>7662.700000000001</v>
      </c>
      <c r="L308" s="75">
        <f>I308*I302</f>
        <v>2815.7999999999997</v>
      </c>
      <c r="N308" s="93">
        <f aca="true" t="shared" si="10" ref="N308:N318">F308+0.51*(J308+K308+L308)</f>
        <v>121647.27100000002</v>
      </c>
      <c r="O308" s="94">
        <f aca="true" t="shared" si="11" ref="O308:O318">N308/E308</f>
        <v>1.00788163896349</v>
      </c>
      <c r="P308" s="95">
        <f aca="true" t="shared" si="12" ref="P308:P318">1-(POWER(2.718,(-1/O308)))</f>
        <v>0.6291943180911933</v>
      </c>
      <c r="Q308" s="49">
        <f aca="true" t="shared" si="13" ref="Q308:Q318">(E308-P308*N308)*2592</f>
        <v>114452914.63896115</v>
      </c>
    </row>
    <row r="309" spans="1:17" ht="15" customHeight="1">
      <c r="A309" s="28"/>
      <c r="B309" s="53" t="s">
        <v>54</v>
      </c>
      <c r="C309" s="65">
        <f>F302</f>
        <v>8323.861296000003</v>
      </c>
      <c r="D309" s="63">
        <v>11.8</v>
      </c>
      <c r="E309" s="50">
        <f t="shared" si="9"/>
        <v>98221.56329280004</v>
      </c>
      <c r="F309" s="72">
        <f>C302</f>
        <v>109581.64000000003</v>
      </c>
      <c r="G309" s="71">
        <v>95</v>
      </c>
      <c r="H309" s="70">
        <v>52</v>
      </c>
      <c r="I309" s="75">
        <v>77</v>
      </c>
      <c r="J309" s="71">
        <f>G309*G302</f>
        <v>14905.499999999998</v>
      </c>
      <c r="K309" s="70">
        <f>H309*H302</f>
        <v>10769.2</v>
      </c>
      <c r="L309" s="75">
        <f>I309*I302</f>
        <v>3803.7999999999997</v>
      </c>
      <c r="N309" s="93">
        <f t="shared" si="10"/>
        <v>124615.67500000003</v>
      </c>
      <c r="O309" s="94">
        <f t="shared" si="11"/>
        <v>1.2687201345850985</v>
      </c>
      <c r="P309" s="95">
        <f t="shared" si="12"/>
        <v>0.5452985230267533</v>
      </c>
      <c r="Q309" s="49">
        <f t="shared" si="13"/>
        <v>78456780.84207255</v>
      </c>
    </row>
    <row r="310" spans="1:17" ht="15" customHeight="1">
      <c r="A310" s="28"/>
      <c r="B310" s="31" t="s">
        <v>55</v>
      </c>
      <c r="C310" s="65">
        <f>F302</f>
        <v>8323.861296000003</v>
      </c>
      <c r="D310" s="63">
        <v>6.4</v>
      </c>
      <c r="E310" s="50">
        <f t="shared" si="9"/>
        <v>53272.71229440002</v>
      </c>
      <c r="F310" s="72">
        <f>C302</f>
        <v>109581.64000000003</v>
      </c>
      <c r="G310" s="71">
        <v>83</v>
      </c>
      <c r="H310" s="70">
        <v>66</v>
      </c>
      <c r="I310" s="75">
        <v>90</v>
      </c>
      <c r="J310" s="71">
        <f>G310*G302</f>
        <v>13022.699999999999</v>
      </c>
      <c r="K310" s="70">
        <f>H310*H302</f>
        <v>13668.600000000002</v>
      </c>
      <c r="L310" s="75">
        <f>I310*I302</f>
        <v>4446</v>
      </c>
      <c r="N310" s="93">
        <f t="shared" si="10"/>
        <v>125461.66300000003</v>
      </c>
      <c r="O310" s="94">
        <f t="shared" si="11"/>
        <v>2.35508307342535</v>
      </c>
      <c r="P310" s="95">
        <f t="shared" si="12"/>
        <v>0.3459486710576365</v>
      </c>
      <c r="Q310" s="49">
        <f t="shared" si="13"/>
        <v>25581528.114572357</v>
      </c>
    </row>
    <row r="311" spans="1:17" ht="15" customHeight="1">
      <c r="A311" s="28"/>
      <c r="B311" s="53" t="s">
        <v>56</v>
      </c>
      <c r="C311" s="65">
        <f>F302</f>
        <v>8323.861296000003</v>
      </c>
      <c r="D311" s="63">
        <v>1.2</v>
      </c>
      <c r="E311" s="50">
        <f t="shared" si="9"/>
        <v>9988.633555200004</v>
      </c>
      <c r="F311" s="72">
        <f>C302</f>
        <v>109581.64000000003</v>
      </c>
      <c r="G311" s="71">
        <v>92</v>
      </c>
      <c r="H311" s="70">
        <v>79</v>
      </c>
      <c r="I311" s="75">
        <v>114</v>
      </c>
      <c r="J311" s="71">
        <f>G311*G302</f>
        <v>14434.799999999997</v>
      </c>
      <c r="K311" s="70">
        <f>H311*H302</f>
        <v>16360.900000000001</v>
      </c>
      <c r="L311" s="75">
        <f>I311*I302</f>
        <v>5631.599999999999</v>
      </c>
      <c r="N311" s="93">
        <f t="shared" si="10"/>
        <v>128159.56300000002</v>
      </c>
      <c r="O311" s="94">
        <f t="shared" si="11"/>
        <v>12.8305400625375</v>
      </c>
      <c r="P311" s="95">
        <v>0</v>
      </c>
      <c r="Q311" s="49">
        <v>0</v>
      </c>
    </row>
    <row r="312" spans="1:17" ht="15" customHeight="1">
      <c r="A312" s="28"/>
      <c r="B312" s="31" t="s">
        <v>57</v>
      </c>
      <c r="C312" s="65">
        <f>F302</f>
        <v>8323.861296000003</v>
      </c>
      <c r="D312" s="63">
        <v>0</v>
      </c>
      <c r="E312" s="50">
        <f t="shared" si="9"/>
        <v>0</v>
      </c>
      <c r="F312" s="72">
        <f>C302</f>
        <v>109581.64000000003</v>
      </c>
      <c r="G312" s="71">
        <v>95</v>
      </c>
      <c r="H312" s="70">
        <v>83</v>
      </c>
      <c r="I312" s="75">
        <v>122</v>
      </c>
      <c r="J312" s="71">
        <f>G312*G302</f>
        <v>14905.499999999998</v>
      </c>
      <c r="K312" s="70">
        <f>H312*H302</f>
        <v>17189.300000000003</v>
      </c>
      <c r="L312" s="75">
        <f>I312*I302</f>
        <v>6026.8</v>
      </c>
      <c r="N312" s="93">
        <f t="shared" si="10"/>
        <v>129023.65600000003</v>
      </c>
      <c r="O312" s="94">
        <v>0</v>
      </c>
      <c r="P312" s="95">
        <v>0</v>
      </c>
      <c r="Q312" s="49">
        <v>0</v>
      </c>
    </row>
    <row r="313" spans="1:17" ht="15" customHeight="1">
      <c r="A313" s="28"/>
      <c r="B313" s="53" t="s">
        <v>58</v>
      </c>
      <c r="C313" s="65">
        <f>F302</f>
        <v>8323.861296000003</v>
      </c>
      <c r="D313" s="63">
        <v>0</v>
      </c>
      <c r="E313" s="50">
        <f t="shared" si="9"/>
        <v>0</v>
      </c>
      <c r="F313" s="72">
        <f>C302</f>
        <v>109581.64000000003</v>
      </c>
      <c r="G313" s="71">
        <v>93</v>
      </c>
      <c r="H313" s="70">
        <v>81</v>
      </c>
      <c r="I313" s="75">
        <v>118</v>
      </c>
      <c r="J313" s="71">
        <f>G313*G302</f>
        <v>14591.699999999997</v>
      </c>
      <c r="K313" s="70">
        <f>H313*H302</f>
        <v>16775.100000000002</v>
      </c>
      <c r="L313" s="75">
        <f>I313*I302</f>
        <v>5829.2</v>
      </c>
      <c r="N313" s="93">
        <f t="shared" si="10"/>
        <v>128551.60000000003</v>
      </c>
      <c r="O313" s="94">
        <v>0</v>
      </c>
      <c r="P313" s="95">
        <v>0</v>
      </c>
      <c r="Q313" s="49">
        <v>0</v>
      </c>
    </row>
    <row r="314" spans="1:17" ht="15" customHeight="1">
      <c r="A314" s="28"/>
      <c r="B314" s="31" t="s">
        <v>59</v>
      </c>
      <c r="C314" s="65">
        <f>F302</f>
        <v>8323.861296000003</v>
      </c>
      <c r="D314" s="63">
        <v>0</v>
      </c>
      <c r="E314" s="50">
        <f t="shared" si="9"/>
        <v>0</v>
      </c>
      <c r="F314" s="72">
        <f>C302</f>
        <v>109581.64000000003</v>
      </c>
      <c r="G314" s="71">
        <v>93</v>
      </c>
      <c r="H314" s="70">
        <v>73</v>
      </c>
      <c r="I314" s="75">
        <v>106</v>
      </c>
      <c r="J314" s="71">
        <f>G314*G302</f>
        <v>14591.699999999997</v>
      </c>
      <c r="K314" s="70">
        <f>H314*H302</f>
        <v>15118.300000000001</v>
      </c>
      <c r="L314" s="75">
        <f>I314*I302</f>
        <v>5236.4</v>
      </c>
      <c r="N314" s="93">
        <f t="shared" si="10"/>
        <v>127404.30400000003</v>
      </c>
      <c r="O314" s="94">
        <v>0</v>
      </c>
      <c r="P314" s="95">
        <v>0</v>
      </c>
      <c r="Q314" s="49">
        <v>0</v>
      </c>
    </row>
    <row r="315" spans="1:17" ht="15" customHeight="1">
      <c r="A315" s="28"/>
      <c r="B315" s="53" t="s">
        <v>60</v>
      </c>
      <c r="C315" s="65">
        <f>F302</f>
        <v>8323.861296000003</v>
      </c>
      <c r="D315" s="63">
        <v>0</v>
      </c>
      <c r="E315" s="50">
        <f t="shared" si="9"/>
        <v>0</v>
      </c>
      <c r="F315" s="72">
        <f>C302</f>
        <v>109581.64000000003</v>
      </c>
      <c r="G315" s="71">
        <v>89</v>
      </c>
      <c r="H315" s="70">
        <v>57</v>
      </c>
      <c r="I315" s="75">
        <v>81</v>
      </c>
      <c r="J315" s="71">
        <f>G315*G302</f>
        <v>13964.099999999999</v>
      </c>
      <c r="K315" s="70">
        <f>H315*H302</f>
        <v>11804.7</v>
      </c>
      <c r="L315" s="75">
        <f>I315*I302</f>
        <v>4001.4</v>
      </c>
      <c r="N315" s="93">
        <f t="shared" si="10"/>
        <v>124764.44200000002</v>
      </c>
      <c r="O315" s="94">
        <v>0</v>
      </c>
      <c r="P315" s="95">
        <v>0</v>
      </c>
      <c r="Q315" s="49">
        <v>0</v>
      </c>
    </row>
    <row r="316" spans="1:17" ht="15" customHeight="1">
      <c r="A316" s="28"/>
      <c r="B316" s="31" t="s">
        <v>61</v>
      </c>
      <c r="C316" s="65">
        <f>F302</f>
        <v>8323.861296000003</v>
      </c>
      <c r="D316" s="63">
        <v>4.9</v>
      </c>
      <c r="E316" s="50">
        <f t="shared" si="9"/>
        <v>40786.92035040002</v>
      </c>
      <c r="F316" s="72">
        <f>C302</f>
        <v>109581.64000000003</v>
      </c>
      <c r="G316" s="71">
        <v>82</v>
      </c>
      <c r="H316" s="70">
        <v>40</v>
      </c>
      <c r="I316" s="75">
        <v>59</v>
      </c>
      <c r="J316" s="71">
        <f>G316*G302</f>
        <v>12865.799999999997</v>
      </c>
      <c r="K316" s="70">
        <f>H316*H302</f>
        <v>8284</v>
      </c>
      <c r="L316" s="75">
        <f>I316*I302</f>
        <v>2914.6</v>
      </c>
      <c r="N316" s="93">
        <f t="shared" si="10"/>
        <v>121854.48400000003</v>
      </c>
      <c r="O316" s="94">
        <f t="shared" si="11"/>
        <v>2.987587269476327</v>
      </c>
      <c r="P316" s="95">
        <f t="shared" si="12"/>
        <v>0.28443550967484355</v>
      </c>
      <c r="Q316" s="49">
        <f t="shared" si="13"/>
        <v>15881645.603305288</v>
      </c>
    </row>
    <row r="317" spans="1:17" ht="15" customHeight="1">
      <c r="A317" s="28"/>
      <c r="B317" s="53" t="s">
        <v>62</v>
      </c>
      <c r="C317" s="65">
        <f>F302</f>
        <v>8323.861296000003</v>
      </c>
      <c r="D317" s="63">
        <v>9.9</v>
      </c>
      <c r="E317" s="50">
        <f t="shared" si="9"/>
        <v>82406.22683040003</v>
      </c>
      <c r="F317" s="72">
        <f>C302</f>
        <v>109581.64000000003</v>
      </c>
      <c r="G317" s="71">
        <v>67</v>
      </c>
      <c r="H317" s="70">
        <v>27</v>
      </c>
      <c r="I317" s="75">
        <v>41</v>
      </c>
      <c r="J317" s="71">
        <f>G317*G302</f>
        <v>10512.3</v>
      </c>
      <c r="K317" s="70">
        <f>H317*H302</f>
        <v>5591.700000000001</v>
      </c>
      <c r="L317" s="75">
        <f>I317*I302</f>
        <v>2025.3999999999999</v>
      </c>
      <c r="N317" s="93">
        <f t="shared" si="10"/>
        <v>118827.63400000003</v>
      </c>
      <c r="O317" s="94">
        <f t="shared" si="11"/>
        <v>1.4419739693282982</v>
      </c>
      <c r="P317" s="95">
        <f t="shared" si="12"/>
        <v>0.5001373360587542</v>
      </c>
      <c r="Q317" s="49">
        <f t="shared" si="13"/>
        <v>59554026.60574416</v>
      </c>
    </row>
    <row r="318" spans="1:17" ht="15" customHeight="1">
      <c r="A318" s="28"/>
      <c r="B318" s="31" t="s">
        <v>63</v>
      </c>
      <c r="C318" s="65">
        <f>F302</f>
        <v>8323.861296000003</v>
      </c>
      <c r="D318" s="63">
        <v>14.1</v>
      </c>
      <c r="E318" s="50">
        <f t="shared" si="9"/>
        <v>117366.44427360003</v>
      </c>
      <c r="F318" s="72">
        <f>C302</f>
        <v>109581.64000000003</v>
      </c>
      <c r="G318" s="71">
        <v>64</v>
      </c>
      <c r="H318" s="70">
        <v>22</v>
      </c>
      <c r="I318" s="75">
        <v>37</v>
      </c>
      <c r="J318" s="71">
        <f>G318*G302</f>
        <v>10041.599999999999</v>
      </c>
      <c r="K318" s="70">
        <f>H318*H302</f>
        <v>4556.200000000001</v>
      </c>
      <c r="L318" s="75">
        <f>I318*I302</f>
        <v>1827.8</v>
      </c>
      <c r="N318" s="93">
        <f t="shared" si="10"/>
        <v>117958.69600000003</v>
      </c>
      <c r="O318" s="94">
        <f t="shared" si="11"/>
        <v>1.0050461759326998</v>
      </c>
      <c r="P318" s="95">
        <f t="shared" si="12"/>
        <v>0.6302307055824173</v>
      </c>
      <c r="Q318" s="49">
        <f t="shared" si="13"/>
        <v>111521453.34972769</v>
      </c>
    </row>
    <row r="319" spans="1:17" ht="15" customHeight="1">
      <c r="A319" s="28"/>
      <c r="B319" s="29"/>
      <c r="C319" s="28"/>
      <c r="D319" s="28"/>
      <c r="E319" s="30"/>
      <c r="F319" s="7"/>
      <c r="G319" s="3"/>
      <c r="H319" s="3"/>
      <c r="I319" s="3"/>
      <c r="J319" s="3"/>
      <c r="K319" s="2"/>
      <c r="O319" s="122"/>
      <c r="P319" s="123" t="s">
        <v>188</v>
      </c>
      <c r="Q319" s="133">
        <f>SUM(Q307:Q318)</f>
        <v>538471897.8216318</v>
      </c>
    </row>
    <row r="320" spans="1:17" ht="41.25" customHeight="1">
      <c r="A320" s="174" t="s">
        <v>204</v>
      </c>
      <c r="B320" s="174"/>
      <c r="C320" s="174"/>
      <c r="D320" s="174"/>
      <c r="E320" s="174"/>
      <c r="F320" s="174"/>
      <c r="G320" s="174"/>
      <c r="H320" s="174"/>
      <c r="I320" s="174"/>
      <c r="J320" s="174"/>
      <c r="K320" s="2"/>
      <c r="O320" s="122"/>
      <c r="P320" s="123" t="s">
        <v>189</v>
      </c>
      <c r="Q320" s="50">
        <f>(0.278*Q319)/1000</f>
        <v>149695.18759441364</v>
      </c>
    </row>
    <row r="321" spans="1:17" ht="46.5" customHeight="1">
      <c r="A321" s="174" t="s">
        <v>205</v>
      </c>
      <c r="B321" s="174"/>
      <c r="C321" s="174"/>
      <c r="D321" s="174"/>
      <c r="E321" s="174"/>
      <c r="F321" s="174"/>
      <c r="G321" s="174"/>
      <c r="H321" s="174"/>
      <c r="I321" s="174"/>
      <c r="J321" s="175" t="s">
        <v>226</v>
      </c>
      <c r="K321" s="175"/>
      <c r="L321" s="175"/>
      <c r="M321" s="175"/>
      <c r="N321" s="175"/>
      <c r="O321" s="122"/>
      <c r="P321" s="124" t="s">
        <v>191</v>
      </c>
      <c r="Q321" s="135">
        <f>Q320/B302</f>
        <v>21.344700683095386</v>
      </c>
    </row>
    <row r="322" spans="1:17" ht="33.75" customHeight="1">
      <c r="A322" s="28"/>
      <c r="B322" s="29"/>
      <c r="C322" s="28"/>
      <c r="D322" s="28"/>
      <c r="E322" s="30"/>
      <c r="F322" s="7"/>
      <c r="G322" s="3"/>
      <c r="H322" s="3"/>
      <c r="I322" s="3"/>
      <c r="J322" s="176" t="s">
        <v>190</v>
      </c>
      <c r="K322" s="177"/>
      <c r="L322" s="177"/>
      <c r="M322" s="178"/>
      <c r="O322" s="125" t="s">
        <v>81</v>
      </c>
      <c r="P322" s="137" t="s">
        <v>192</v>
      </c>
      <c r="Q322" s="134">
        <f>68.59*J289+32.3</f>
        <v>47.90386002253662</v>
      </c>
    </row>
    <row r="323" spans="1:17" ht="15" customHeight="1">
      <c r="A323" s="28"/>
      <c r="B323" s="29"/>
      <c r="C323" s="28"/>
      <c r="D323" s="28"/>
      <c r="E323" s="30"/>
      <c r="F323" s="7"/>
      <c r="G323" s="3"/>
      <c r="H323" s="3"/>
      <c r="I323" s="3"/>
      <c r="J323" s="3"/>
      <c r="K323" s="2"/>
      <c r="O323" s="126" t="s">
        <v>164</v>
      </c>
      <c r="P323" s="138" t="s">
        <v>163</v>
      </c>
      <c r="Q323" s="136" t="str">
        <f>IF(Q322&gt;Q321,"UYGUN",IF(Q322&lt;=Q321,"UYGUN DEĞİL"))</f>
        <v>UYGUN</v>
      </c>
    </row>
    <row r="324" spans="1:15" ht="15" customHeight="1">
      <c r="A324" s="28"/>
      <c r="B324" s="28"/>
      <c r="C324" s="68"/>
      <c r="D324" s="69"/>
      <c r="E324" s="69"/>
      <c r="F324" s="69"/>
      <c r="G324" s="3"/>
      <c r="H324" s="3"/>
      <c r="I324" s="3"/>
      <c r="J324" s="3"/>
      <c r="K324" s="2"/>
      <c r="O324" s="4"/>
    </row>
    <row r="325" spans="1:15" ht="27" customHeight="1">
      <c r="A325" s="250" t="s">
        <v>208</v>
      </c>
      <c r="B325" s="251"/>
      <c r="C325" s="251"/>
      <c r="D325" s="251"/>
      <c r="E325" s="251"/>
      <c r="F325" s="251"/>
      <c r="G325" s="251"/>
      <c r="H325" s="251"/>
      <c r="I325" s="251"/>
      <c r="J325" s="251"/>
      <c r="K325" s="251"/>
      <c r="L325" s="251"/>
      <c r="M325" s="251"/>
      <c r="N325" s="251"/>
      <c r="O325" s="252"/>
    </row>
    <row r="326" spans="1:15" ht="15" customHeight="1">
      <c r="A326" s="253" t="s">
        <v>207</v>
      </c>
      <c r="B326" s="254"/>
      <c r="C326" s="254"/>
      <c r="D326" s="254"/>
      <c r="E326" s="254"/>
      <c r="F326" s="254"/>
      <c r="G326" s="254"/>
      <c r="H326" s="254"/>
      <c r="I326" s="254"/>
      <c r="J326" s="254"/>
      <c r="K326" s="254"/>
      <c r="L326" s="254"/>
      <c r="M326" s="254"/>
      <c r="N326" s="254"/>
      <c r="O326" s="255"/>
    </row>
    <row r="327" spans="1:15" ht="15" customHeight="1">
      <c r="A327" s="102" t="s">
        <v>194</v>
      </c>
      <c r="B327" s="118" t="s">
        <v>64</v>
      </c>
      <c r="C327" s="102" t="s">
        <v>195</v>
      </c>
      <c r="D327" s="118" t="s">
        <v>65</v>
      </c>
      <c r="E327" s="102" t="s">
        <v>197</v>
      </c>
      <c r="F327" s="118"/>
      <c r="G327" s="102" t="s">
        <v>196</v>
      </c>
      <c r="H327" s="118"/>
      <c r="I327" s="102" t="s">
        <v>68</v>
      </c>
      <c r="J327" s="118"/>
      <c r="K327" s="102" t="s">
        <v>66</v>
      </c>
      <c r="L327" s="118"/>
      <c r="M327" s="118"/>
      <c r="N327" s="102" t="s">
        <v>67</v>
      </c>
      <c r="O327" s="127"/>
    </row>
    <row r="328" spans="1:15" ht="15" customHeight="1">
      <c r="A328" s="256" t="s">
        <v>166</v>
      </c>
      <c r="B328" s="257"/>
      <c r="C328" s="257"/>
      <c r="D328" s="257"/>
      <c r="E328" s="257"/>
      <c r="F328" s="257"/>
      <c r="G328" s="257"/>
      <c r="H328" s="257"/>
      <c r="I328" s="257"/>
      <c r="J328" s="257"/>
      <c r="K328" s="257"/>
      <c r="L328" s="257"/>
      <c r="M328" s="257"/>
      <c r="N328" s="257"/>
      <c r="O328" s="258"/>
    </row>
    <row r="329" spans="1:15" ht="15" customHeight="1">
      <c r="A329" s="118"/>
      <c r="B329" s="117"/>
      <c r="C329" s="238" t="s">
        <v>168</v>
      </c>
      <c r="D329" s="239"/>
      <c r="E329" s="239"/>
      <c r="F329" s="240"/>
      <c r="G329" s="241" t="s">
        <v>167</v>
      </c>
      <c r="H329" s="242"/>
      <c r="I329" s="242"/>
      <c r="J329" s="243"/>
      <c r="K329" s="244" t="s">
        <v>180</v>
      </c>
      <c r="L329" s="245"/>
      <c r="M329" s="245"/>
      <c r="N329" s="245"/>
      <c r="O329" s="246"/>
    </row>
    <row r="330" spans="1:15" ht="15" customHeight="1">
      <c r="A330" s="100" t="s">
        <v>3</v>
      </c>
      <c r="B330" s="99"/>
      <c r="C330" s="112" t="s">
        <v>169</v>
      </c>
      <c r="D330" s="112" t="s">
        <v>170</v>
      </c>
      <c r="E330" s="112" t="s">
        <v>179</v>
      </c>
      <c r="F330" s="112" t="s">
        <v>171</v>
      </c>
      <c r="G330" s="112" t="s">
        <v>169</v>
      </c>
      <c r="H330" s="112" t="s">
        <v>170</v>
      </c>
      <c r="I330" s="112" t="s">
        <v>179</v>
      </c>
      <c r="J330" s="112" t="s">
        <v>171</v>
      </c>
      <c r="K330" s="112" t="s">
        <v>169</v>
      </c>
      <c r="L330" s="112"/>
      <c r="M330" s="112" t="s">
        <v>170</v>
      </c>
      <c r="N330" s="112" t="s">
        <v>179</v>
      </c>
      <c r="O330" s="112" t="s">
        <v>171</v>
      </c>
    </row>
    <row r="331" spans="1:15" ht="15" customHeight="1">
      <c r="A331" s="101">
        <v>8</v>
      </c>
      <c r="B331" s="102" t="s">
        <v>348</v>
      </c>
      <c r="C331" s="98"/>
      <c r="D331" s="98"/>
      <c r="E331" s="98"/>
      <c r="F331" s="98">
        <v>13.2</v>
      </c>
      <c r="G331" s="98"/>
      <c r="H331" s="98"/>
      <c r="I331" s="98"/>
      <c r="J331" s="98">
        <v>11.3</v>
      </c>
      <c r="K331" s="98"/>
      <c r="L331" s="98"/>
      <c r="M331" s="98"/>
      <c r="N331" s="98"/>
      <c r="O331" s="98">
        <f>K331*L331*N331</f>
        <v>0</v>
      </c>
    </row>
    <row r="332" spans="1:15" ht="15" customHeight="1">
      <c r="A332" s="101">
        <v>9</v>
      </c>
      <c r="B332" s="102" t="s">
        <v>172</v>
      </c>
      <c r="C332" s="98"/>
      <c r="D332" s="98"/>
      <c r="E332" s="98"/>
      <c r="F332" s="98">
        <v>128</v>
      </c>
      <c r="G332" s="98"/>
      <c r="H332" s="98"/>
      <c r="I332" s="98"/>
      <c r="J332" s="98">
        <v>157</v>
      </c>
      <c r="K332" s="98"/>
      <c r="L332" s="98"/>
      <c r="M332" s="98"/>
      <c r="N332" s="98"/>
      <c r="O332" s="98">
        <v>36</v>
      </c>
    </row>
    <row r="333" spans="1:15" ht="15" customHeight="1">
      <c r="A333" s="101">
        <v>9</v>
      </c>
      <c r="B333" s="102" t="s">
        <v>173</v>
      </c>
      <c r="C333" s="98"/>
      <c r="D333" s="98"/>
      <c r="E333" s="98"/>
      <c r="F333" s="98">
        <v>15.7</v>
      </c>
      <c r="G333" s="98"/>
      <c r="H333" s="98"/>
      <c r="I333" s="98"/>
      <c r="J333" s="98">
        <v>38.8</v>
      </c>
      <c r="K333" s="98"/>
      <c r="L333" s="98"/>
      <c r="M333" s="98"/>
      <c r="N333" s="98"/>
      <c r="O333" s="98">
        <v>13.4</v>
      </c>
    </row>
    <row r="334" spans="1:15" ht="15" customHeight="1">
      <c r="A334" s="106"/>
      <c r="B334" s="106"/>
      <c r="C334" s="113"/>
      <c r="D334" s="247" t="s">
        <v>175</v>
      </c>
      <c r="E334" s="248"/>
      <c r="F334" s="103">
        <f>SUM(F331:F333)</f>
        <v>156.89999999999998</v>
      </c>
      <c r="G334" s="118"/>
      <c r="H334" s="247" t="s">
        <v>175</v>
      </c>
      <c r="I334" s="248"/>
      <c r="J334" s="103">
        <f>SUM(J331:J333)</f>
        <v>207.10000000000002</v>
      </c>
      <c r="K334" s="118"/>
      <c r="L334" s="247" t="s">
        <v>175</v>
      </c>
      <c r="M334" s="249"/>
      <c r="N334" s="248"/>
      <c r="O334" s="103">
        <f>SUM(O331:O333)</f>
        <v>49.4</v>
      </c>
    </row>
    <row r="335" spans="1:14" ht="15" customHeight="1">
      <c r="A335" s="107" t="s">
        <v>176</v>
      </c>
      <c r="B335" s="230" t="s">
        <v>185</v>
      </c>
      <c r="C335" s="231"/>
      <c r="D335" s="231"/>
      <c r="E335" s="231"/>
      <c r="F335" s="231"/>
      <c r="G335" s="232"/>
      <c r="H335"/>
      <c r="I335"/>
      <c r="J335"/>
      <c r="K335"/>
      <c r="L335"/>
      <c r="M335"/>
      <c r="N335"/>
    </row>
    <row r="336" spans="1:14" ht="15" customHeight="1">
      <c r="A336" s="101"/>
      <c r="B336" s="119" t="s">
        <v>181</v>
      </c>
      <c r="C336" s="119" t="s">
        <v>182</v>
      </c>
      <c r="D336" s="119" t="s">
        <v>183</v>
      </c>
      <c r="E336" s="119" t="s">
        <v>179</v>
      </c>
      <c r="F336" s="108" t="s">
        <v>184</v>
      </c>
      <c r="G336" s="108" t="s">
        <v>186</v>
      </c>
      <c r="H336" s="114" t="s">
        <v>187</v>
      </c>
      <c r="I336" s="106"/>
      <c r="J336" s="106"/>
      <c r="K336" s="106"/>
      <c r="L336"/>
      <c r="M336"/>
      <c r="N336"/>
    </row>
    <row r="337" spans="1:14" ht="15" customHeight="1">
      <c r="A337" s="101" t="s">
        <v>349</v>
      </c>
      <c r="B337" s="112">
        <v>45.64</v>
      </c>
      <c r="C337" s="112">
        <v>19.6</v>
      </c>
      <c r="D337" s="112">
        <v>3</v>
      </c>
      <c r="E337" s="112">
        <v>6</v>
      </c>
      <c r="F337" s="109">
        <f>B337*C337*D337*E337</f>
        <v>16101.792000000003</v>
      </c>
      <c r="G337" s="109">
        <f>2*(B337+C337)*D337*E337</f>
        <v>2348.6400000000003</v>
      </c>
      <c r="H337" s="132">
        <f>B337*C337</f>
        <v>894.5440000000001</v>
      </c>
      <c r="I337" s="106"/>
      <c r="J337" s="106"/>
      <c r="K337" s="106"/>
      <c r="L337"/>
      <c r="M337"/>
      <c r="N337"/>
    </row>
    <row r="338" spans="1:14" ht="15" customHeight="1">
      <c r="A338" s="104" t="s">
        <v>173</v>
      </c>
      <c r="B338" s="112">
        <v>45.64</v>
      </c>
      <c r="C338" s="112">
        <v>19.6</v>
      </c>
      <c r="D338" s="112">
        <v>3.5</v>
      </c>
      <c r="E338" s="112">
        <v>1</v>
      </c>
      <c r="F338" s="109">
        <f>B338*C338*D338*E338</f>
        <v>3130.9040000000005</v>
      </c>
      <c r="G338" s="109">
        <f>2*(B338+C338)*D338*E338</f>
        <v>456.68000000000006</v>
      </c>
      <c r="H338" s="132">
        <v>0</v>
      </c>
      <c r="I338" s="106"/>
      <c r="J338" s="106"/>
      <c r="K338" s="106"/>
      <c r="L338"/>
      <c r="M338"/>
      <c r="N338"/>
    </row>
    <row r="339" spans="1:14" ht="15" customHeight="1">
      <c r="A339" s="104" t="s">
        <v>174</v>
      </c>
      <c r="B339" s="112">
        <v>45.64</v>
      </c>
      <c r="C339" s="112">
        <v>19.6</v>
      </c>
      <c r="D339" s="112">
        <v>3</v>
      </c>
      <c r="E339" s="112">
        <v>1</v>
      </c>
      <c r="F339" s="109">
        <f>B339*C339*D339*E339</f>
        <v>2683.6320000000005</v>
      </c>
      <c r="G339" s="109">
        <f>2*(B339+C339)*D339*E339</f>
        <v>391.44000000000005</v>
      </c>
      <c r="H339" s="132">
        <f>B339*C339</f>
        <v>894.5440000000001</v>
      </c>
      <c r="I339" s="108" t="s">
        <v>199</v>
      </c>
      <c r="J339" s="109" t="s">
        <v>198</v>
      </c>
      <c r="K339" s="106"/>
      <c r="L339"/>
      <c r="M339"/>
      <c r="N339"/>
    </row>
    <row r="340" spans="1:14" ht="15" customHeight="1">
      <c r="A340" s="233"/>
      <c r="B340" s="233"/>
      <c r="C340" s="233"/>
      <c r="D340" s="113"/>
      <c r="E340" s="105" t="s">
        <v>177</v>
      </c>
      <c r="F340" s="167">
        <f>SUM(F337:F339)</f>
        <v>21916.328000000005</v>
      </c>
      <c r="G340" s="167">
        <f>SUM(G337:G339)</f>
        <v>3196.7600000000007</v>
      </c>
      <c r="H340" s="167">
        <f>SUM(H337:H339)</f>
        <v>1789.0880000000002</v>
      </c>
      <c r="I340" s="167">
        <f>G340+H340</f>
        <v>4985.848000000001</v>
      </c>
      <c r="J340" s="128">
        <f>I340/F340</f>
        <v>0.22749467885313635</v>
      </c>
      <c r="K340"/>
      <c r="L340"/>
      <c r="M340"/>
      <c r="N340"/>
    </row>
    <row r="341" spans="1:14" ht="15" customHeight="1">
      <c r="A341" s="96"/>
      <c r="B341" s="115"/>
      <c r="C341" s="115"/>
      <c r="D341" s="113"/>
      <c r="E341" s="113"/>
      <c r="F341" s="113"/>
      <c r="G341" s="113"/>
      <c r="H341" s="113"/>
      <c r="I341" s="8"/>
      <c r="J341" s="131"/>
      <c r="K341" s="116"/>
      <c r="L341"/>
      <c r="M341"/>
      <c r="N341"/>
    </row>
    <row r="342" spans="1:15" ht="15" customHeight="1">
      <c r="A342" s="8"/>
      <c r="B342" s="234" t="s">
        <v>203</v>
      </c>
      <c r="C342" s="235"/>
      <c r="D342" s="235"/>
      <c r="E342" s="235"/>
      <c r="F342" s="236"/>
      <c r="G342" s="97"/>
      <c r="H342" s="97"/>
      <c r="I342" s="97"/>
      <c r="J342" s="97"/>
      <c r="K342" s="113"/>
      <c r="L342" s="113"/>
      <c r="M342" s="113"/>
      <c r="N342" s="113"/>
      <c r="O342" s="3"/>
    </row>
    <row r="343" spans="1:15" ht="55.5" customHeight="1">
      <c r="A343" s="8"/>
      <c r="B343" s="45" t="s">
        <v>69</v>
      </c>
      <c r="C343" s="46" t="s">
        <v>71</v>
      </c>
      <c r="D343" s="42" t="s">
        <v>107</v>
      </c>
      <c r="E343" s="45" t="s">
        <v>109</v>
      </c>
      <c r="F343" s="41" t="s">
        <v>124</v>
      </c>
      <c r="G343" s="129"/>
      <c r="H343" s="129"/>
      <c r="I343" s="129"/>
      <c r="J343" s="129"/>
      <c r="K343" s="113"/>
      <c r="L343" s="113"/>
      <c r="M343" s="113"/>
      <c r="N343" s="113"/>
      <c r="O343" s="3"/>
    </row>
    <row r="344" spans="1:15" ht="19.5" customHeight="1">
      <c r="A344" s="113"/>
      <c r="B344" s="47">
        <v>0.4</v>
      </c>
      <c r="C344" s="16">
        <v>0.33</v>
      </c>
      <c r="D344" s="47">
        <v>0.45</v>
      </c>
      <c r="E344" s="16">
        <v>2.2</v>
      </c>
      <c r="F344" s="16">
        <v>19</v>
      </c>
      <c r="G344" s="52"/>
      <c r="H344" s="52"/>
      <c r="I344" s="52"/>
      <c r="J344" s="52"/>
      <c r="K344" s="113"/>
      <c r="L344" s="113"/>
      <c r="M344" s="113"/>
      <c r="N344" s="113"/>
      <c r="O344" s="3"/>
    </row>
    <row r="345" spans="1:15" ht="45.75" customHeight="1">
      <c r="A345" s="113"/>
      <c r="B345" s="45" t="s">
        <v>201</v>
      </c>
      <c r="C345" s="46" t="s">
        <v>77</v>
      </c>
      <c r="D345" s="42" t="s">
        <v>108</v>
      </c>
      <c r="E345" s="46" t="s">
        <v>110</v>
      </c>
      <c r="F345" s="130" t="s">
        <v>202</v>
      </c>
      <c r="G345" s="113"/>
      <c r="H345" s="113"/>
      <c r="I345" s="113"/>
      <c r="J345" s="113"/>
      <c r="K345" s="113"/>
      <c r="L345" s="113"/>
      <c r="M345" s="113"/>
      <c r="N345" s="113"/>
      <c r="O345" s="3"/>
    </row>
    <row r="346" spans="1:15" ht="15" customHeight="1">
      <c r="A346" s="28"/>
      <c r="B346" s="55">
        <f>G340</f>
        <v>3196.7600000000007</v>
      </c>
      <c r="C346" s="65">
        <f>H337</f>
        <v>894.5440000000001</v>
      </c>
      <c r="D346" s="55">
        <f>H339</f>
        <v>894.5440000000001</v>
      </c>
      <c r="E346" s="65">
        <f>F334+J334+O334</f>
        <v>413.4</v>
      </c>
      <c r="F346" s="163">
        <f>F340</f>
        <v>21916.328000000005</v>
      </c>
      <c r="G346" s="3"/>
      <c r="H346" s="3"/>
      <c r="I346" s="3"/>
      <c r="J346" s="3"/>
      <c r="K346" s="2"/>
      <c r="O346" s="4"/>
    </row>
    <row r="347" spans="1:15" ht="15" customHeight="1">
      <c r="A347" s="28"/>
      <c r="B347" s="52"/>
      <c r="C347" s="52"/>
      <c r="D347" s="52"/>
      <c r="E347" s="52"/>
      <c r="F347" s="164"/>
      <c r="G347" s="3"/>
      <c r="H347" s="3"/>
      <c r="I347" s="3"/>
      <c r="J347" s="3"/>
      <c r="K347" s="2"/>
      <c r="O347" s="4"/>
    </row>
    <row r="348" spans="1:15" ht="15" customHeight="1">
      <c r="A348" s="28"/>
      <c r="B348" s="52"/>
      <c r="C348" s="52"/>
      <c r="D348" s="52"/>
      <c r="E348" s="52"/>
      <c r="F348" s="164"/>
      <c r="G348" s="3"/>
      <c r="H348" s="3"/>
      <c r="I348" s="3"/>
      <c r="J348" s="3"/>
      <c r="K348" s="2"/>
      <c r="O348" s="4"/>
    </row>
    <row r="349" spans="1:15" ht="15" customHeight="1">
      <c r="A349" s="28"/>
      <c r="B349" s="52"/>
      <c r="C349" s="52"/>
      <c r="D349" s="52"/>
      <c r="E349" s="52"/>
      <c r="F349" s="164"/>
      <c r="G349" s="3"/>
      <c r="H349" s="3"/>
      <c r="I349" s="3"/>
      <c r="J349" s="3"/>
      <c r="K349" s="2"/>
      <c r="O349" s="4"/>
    </row>
    <row r="350" spans="1:17" ht="26.25" customHeight="1">
      <c r="A350" s="28"/>
      <c r="B350" s="237" t="s">
        <v>221</v>
      </c>
      <c r="C350" s="237"/>
      <c r="D350" s="237"/>
      <c r="E350" s="237"/>
      <c r="F350" s="237"/>
      <c r="G350" s="237"/>
      <c r="H350" s="237"/>
      <c r="I350" s="237"/>
      <c r="J350" s="237"/>
      <c r="K350" s="237"/>
      <c r="L350" s="237"/>
      <c r="M350" s="237"/>
      <c r="N350" s="237"/>
      <c r="O350" s="237"/>
      <c r="P350" s="237"/>
      <c r="Q350" s="237"/>
    </row>
    <row r="351" spans="1:15" ht="31.5" customHeight="1">
      <c r="A351" s="28"/>
      <c r="B351" s="215" t="s">
        <v>148</v>
      </c>
      <c r="C351" s="216"/>
      <c r="D351" s="216"/>
      <c r="E351" s="216"/>
      <c r="F351" s="217"/>
      <c r="G351" s="218" t="s">
        <v>200</v>
      </c>
      <c r="H351" s="219"/>
      <c r="I351" s="220"/>
      <c r="J351" s="3"/>
      <c r="K351" s="2"/>
      <c r="O351" s="4"/>
    </row>
    <row r="352" spans="1:15" ht="99.75" customHeight="1">
      <c r="A352" s="28"/>
      <c r="B352" s="48" t="s">
        <v>106</v>
      </c>
      <c r="C352" s="41" t="s">
        <v>111</v>
      </c>
      <c r="D352" s="74" t="s">
        <v>112</v>
      </c>
      <c r="E352" s="76" t="s">
        <v>105</v>
      </c>
      <c r="F352" s="51" t="s">
        <v>98</v>
      </c>
      <c r="G352" s="80" t="s">
        <v>93</v>
      </c>
      <c r="H352" s="76" t="s">
        <v>92</v>
      </c>
      <c r="I352" s="74" t="s">
        <v>146</v>
      </c>
      <c r="J352" s="3"/>
      <c r="K352" s="2"/>
      <c r="O352" s="4"/>
    </row>
    <row r="353" spans="1:15" ht="15" customHeight="1">
      <c r="A353" s="28"/>
      <c r="B353" s="49">
        <f>0.32*F346</f>
        <v>7013.224960000001</v>
      </c>
      <c r="C353" s="133">
        <f>5*F346</f>
        <v>109581.64000000003</v>
      </c>
      <c r="D353" s="50">
        <f>B344*B346+0.8*C344*C346+0.5*D344*D346+E344*E346</f>
        <v>2625.616016000001</v>
      </c>
      <c r="E353" s="50">
        <f>0.26*1*F346</f>
        <v>5698.245280000002</v>
      </c>
      <c r="F353" s="49">
        <f>D353+E353</f>
        <v>8323.861296000003</v>
      </c>
      <c r="G353" s="165">
        <f>F334</f>
        <v>156.89999999999998</v>
      </c>
      <c r="H353" s="166">
        <f>J334</f>
        <v>207.10000000000002</v>
      </c>
      <c r="I353" s="165">
        <f>O334</f>
        <v>49.4</v>
      </c>
      <c r="J353" s="3"/>
      <c r="K353" s="2"/>
      <c r="O353" s="4"/>
    </row>
    <row r="354" spans="1:17" ht="15" customHeight="1">
      <c r="A354" s="28"/>
      <c r="B354" s="221"/>
      <c r="C354" s="224" t="s">
        <v>145</v>
      </c>
      <c r="D354" s="225"/>
      <c r="E354" s="226"/>
      <c r="F354" s="227" t="s">
        <v>95</v>
      </c>
      <c r="G354" s="228"/>
      <c r="H354" s="228"/>
      <c r="I354" s="228"/>
      <c r="J354" s="228"/>
      <c r="K354" s="228"/>
      <c r="L354" s="228"/>
      <c r="M354" s="228"/>
      <c r="N354" s="229"/>
      <c r="O354" s="179" t="s">
        <v>149</v>
      </c>
      <c r="P354" s="182" t="s">
        <v>222</v>
      </c>
      <c r="Q354" s="185" t="s">
        <v>223</v>
      </c>
    </row>
    <row r="355" spans="1:17" ht="15" customHeight="1">
      <c r="A355" s="28"/>
      <c r="B355" s="222"/>
      <c r="C355" s="188" t="s">
        <v>78</v>
      </c>
      <c r="D355" s="296" t="s">
        <v>79</v>
      </c>
      <c r="E355" s="194" t="s">
        <v>90</v>
      </c>
      <c r="F355" s="197" t="s">
        <v>147</v>
      </c>
      <c r="G355" s="200" t="s">
        <v>99</v>
      </c>
      <c r="H355" s="201"/>
      <c r="I355" s="202"/>
      <c r="J355" s="206" t="s">
        <v>94</v>
      </c>
      <c r="K355" s="207"/>
      <c r="L355" s="208"/>
      <c r="M355" s="73"/>
      <c r="N355" s="212" t="s">
        <v>162</v>
      </c>
      <c r="O355" s="180"/>
      <c r="P355" s="183"/>
      <c r="Q355" s="186"/>
    </row>
    <row r="356" spans="1:17" ht="15" customHeight="1">
      <c r="A356" s="28"/>
      <c r="B356" s="222"/>
      <c r="C356" s="189"/>
      <c r="D356" s="297"/>
      <c r="E356" s="195"/>
      <c r="F356" s="198"/>
      <c r="G356" s="203"/>
      <c r="H356" s="204"/>
      <c r="I356" s="205"/>
      <c r="J356" s="209"/>
      <c r="K356" s="210"/>
      <c r="L356" s="211"/>
      <c r="M356" s="73"/>
      <c r="N356" s="213"/>
      <c r="O356" s="180"/>
      <c r="P356" s="183"/>
      <c r="Q356" s="186"/>
    </row>
    <row r="357" spans="1:17" ht="63" customHeight="1">
      <c r="A357" s="28"/>
      <c r="B357" s="223"/>
      <c r="C357" s="190"/>
      <c r="D357" s="298"/>
      <c r="E357" s="196"/>
      <c r="F357" s="199"/>
      <c r="G357" s="120" t="s">
        <v>97</v>
      </c>
      <c r="H357" s="121" t="s">
        <v>193</v>
      </c>
      <c r="I357" s="87" t="s">
        <v>96</v>
      </c>
      <c r="J357" s="120" t="s">
        <v>178</v>
      </c>
      <c r="K357" s="121" t="s">
        <v>91</v>
      </c>
      <c r="L357" s="87" t="s">
        <v>96</v>
      </c>
      <c r="M357" s="73"/>
      <c r="N357" s="214"/>
      <c r="O357" s="181"/>
      <c r="P357" s="184"/>
      <c r="Q357" s="187"/>
    </row>
    <row r="358" spans="1:17" ht="15" customHeight="1">
      <c r="A358" s="28"/>
      <c r="B358" s="53" t="s">
        <v>52</v>
      </c>
      <c r="C358" s="65">
        <f>F353</f>
        <v>8323.861296000003</v>
      </c>
      <c r="D358" s="61">
        <v>11</v>
      </c>
      <c r="E358" s="50">
        <f>C358*D358</f>
        <v>91562.47425600003</v>
      </c>
      <c r="F358" s="72">
        <f>C353</f>
        <v>109581.64000000003</v>
      </c>
      <c r="G358" s="71">
        <v>72</v>
      </c>
      <c r="H358" s="70">
        <v>26</v>
      </c>
      <c r="I358" s="75">
        <v>43</v>
      </c>
      <c r="J358" s="71">
        <f>G358*G353</f>
        <v>11296.8</v>
      </c>
      <c r="K358" s="70">
        <f>H358*H353</f>
        <v>5384.6</v>
      </c>
      <c r="L358" s="75">
        <f>I358*I353</f>
        <v>2124.2</v>
      </c>
      <c r="N358" s="93">
        <f>F358+0.51*(J358+K358+L358)</f>
        <v>119172.49600000003</v>
      </c>
      <c r="O358" s="94">
        <f>N358/E358</f>
        <v>1.3015429843759463</v>
      </c>
      <c r="P358" s="95">
        <f>1-(POWER(2.718,(-1/O358)))</f>
        <v>0.5361709310546714</v>
      </c>
      <c r="Q358" s="49">
        <f>(E358-P358*N358)*2592</f>
        <v>71709354.7419278</v>
      </c>
    </row>
    <row r="359" spans="1:17" ht="15" customHeight="1">
      <c r="A359" s="28"/>
      <c r="B359" s="31" t="s">
        <v>53</v>
      </c>
      <c r="C359" s="65">
        <f>F353</f>
        <v>8323.861296000003</v>
      </c>
      <c r="D359" s="61">
        <v>9.7</v>
      </c>
      <c r="E359" s="50">
        <f aca="true" t="shared" si="14" ref="E359:E369">C359*D359</f>
        <v>80741.45457120003</v>
      </c>
      <c r="F359" s="72">
        <f>C353</f>
        <v>109581.64000000003</v>
      </c>
      <c r="G359" s="71">
        <v>84</v>
      </c>
      <c r="H359" s="70">
        <v>37</v>
      </c>
      <c r="I359" s="75">
        <v>57</v>
      </c>
      <c r="J359" s="71">
        <f>G359*G353</f>
        <v>13179.599999999999</v>
      </c>
      <c r="K359" s="70">
        <f>H359*H353</f>
        <v>7662.700000000001</v>
      </c>
      <c r="L359" s="75">
        <f>I359*I353</f>
        <v>2815.7999999999997</v>
      </c>
      <c r="N359" s="93">
        <f aca="true" t="shared" si="15" ref="N359:N369">F359+0.51*(J359+K359+L359)</f>
        <v>121647.27100000002</v>
      </c>
      <c r="O359" s="94">
        <f aca="true" t="shared" si="16" ref="O359:O369">N359/E359</f>
        <v>1.506627192265011</v>
      </c>
      <c r="P359" s="95">
        <f aca="true" t="shared" si="17" ref="P359:P369">1-(POWER(2.718,(-1/O359)))</f>
        <v>0.4850396569560955</v>
      </c>
      <c r="Q359" s="49">
        <f>(E359-P359*N359)*2592</f>
        <v>56344128.70505284</v>
      </c>
    </row>
    <row r="360" spans="1:17" ht="15" customHeight="1">
      <c r="A360" s="28"/>
      <c r="B360" s="53" t="s">
        <v>54</v>
      </c>
      <c r="C360" s="65">
        <f>F353</f>
        <v>8323.861296000003</v>
      </c>
      <c r="D360" s="61">
        <v>7.5</v>
      </c>
      <c r="E360" s="50">
        <f t="shared" si="14"/>
        <v>62428.95972000002</v>
      </c>
      <c r="F360" s="72">
        <f>C353</f>
        <v>109581.64000000003</v>
      </c>
      <c r="G360" s="71">
        <v>95</v>
      </c>
      <c r="H360" s="70">
        <v>52</v>
      </c>
      <c r="I360" s="75">
        <v>77</v>
      </c>
      <c r="J360" s="71">
        <f>G360*G353</f>
        <v>14905.499999999998</v>
      </c>
      <c r="K360" s="70">
        <f>H360*H353</f>
        <v>10769.2</v>
      </c>
      <c r="L360" s="75">
        <f>I360*I353</f>
        <v>3803.7999999999997</v>
      </c>
      <c r="N360" s="93">
        <f t="shared" si="15"/>
        <v>124615.67500000003</v>
      </c>
      <c r="O360" s="94">
        <f t="shared" si="16"/>
        <v>1.9961196784138884</v>
      </c>
      <c r="P360" s="95">
        <f t="shared" si="17"/>
        <v>0.39402710598054946</v>
      </c>
      <c r="Q360" s="49">
        <f>(E360-P360*N360)*2592</f>
        <v>34543599.396317475</v>
      </c>
    </row>
    <row r="361" spans="1:17" ht="15" customHeight="1">
      <c r="A361" s="28"/>
      <c r="B361" s="31" t="s">
        <v>55</v>
      </c>
      <c r="C361" s="65">
        <f>F353</f>
        <v>8323.861296000003</v>
      </c>
      <c r="D361" s="61">
        <v>3.3</v>
      </c>
      <c r="E361" s="50">
        <f t="shared" si="14"/>
        <v>27468.742276800007</v>
      </c>
      <c r="F361" s="72">
        <f>C353</f>
        <v>109581.64000000003</v>
      </c>
      <c r="G361" s="71">
        <v>83</v>
      </c>
      <c r="H361" s="70">
        <v>66</v>
      </c>
      <c r="I361" s="75">
        <v>90</v>
      </c>
      <c r="J361" s="71">
        <f>G361*G353</f>
        <v>13022.699999999999</v>
      </c>
      <c r="K361" s="70">
        <f>H361*H353</f>
        <v>13668.600000000002</v>
      </c>
      <c r="L361" s="75">
        <f>I361*I353</f>
        <v>4446</v>
      </c>
      <c r="N361" s="93">
        <f t="shared" si="15"/>
        <v>125461.66300000003</v>
      </c>
      <c r="O361" s="94">
        <f t="shared" si="16"/>
        <v>4.567433839370376</v>
      </c>
      <c r="P361" s="95">
        <f t="shared" si="17"/>
        <v>0.19661290533490816</v>
      </c>
      <c r="Q361" s="49">
        <f>(E361-P361*N361)*2592</f>
        <v>7261125.654524448</v>
      </c>
    </row>
    <row r="362" spans="1:17" ht="15" customHeight="1">
      <c r="A362" s="28"/>
      <c r="B362" s="53" t="s">
        <v>56</v>
      </c>
      <c r="C362" s="65">
        <f>F353</f>
        <v>8323.861296000003</v>
      </c>
      <c r="D362" s="61">
        <v>-1.6</v>
      </c>
      <c r="E362" s="50">
        <v>0</v>
      </c>
      <c r="F362" s="72">
        <f>C353</f>
        <v>109581.64000000003</v>
      </c>
      <c r="G362" s="71">
        <v>92</v>
      </c>
      <c r="H362" s="70">
        <v>79</v>
      </c>
      <c r="I362" s="75">
        <v>114</v>
      </c>
      <c r="J362" s="71">
        <f>G362*G353</f>
        <v>14434.799999999997</v>
      </c>
      <c r="K362" s="70">
        <f>H362*H353</f>
        <v>16360.900000000001</v>
      </c>
      <c r="L362" s="75">
        <f>I362*I353</f>
        <v>5631.599999999999</v>
      </c>
      <c r="N362" s="93">
        <f t="shared" si="15"/>
        <v>128159.56300000002</v>
      </c>
      <c r="O362" s="94" t="e">
        <f t="shared" si="16"/>
        <v>#DIV/0!</v>
      </c>
      <c r="P362" s="95">
        <v>0</v>
      </c>
      <c r="Q362" s="49">
        <v>0</v>
      </c>
    </row>
    <row r="363" spans="1:17" ht="15" customHeight="1">
      <c r="A363" s="28"/>
      <c r="B363" s="31" t="s">
        <v>57</v>
      </c>
      <c r="C363" s="65">
        <f>F353</f>
        <v>8323.861296000003</v>
      </c>
      <c r="D363" s="61">
        <v>-6.4</v>
      </c>
      <c r="E363" s="50">
        <v>0</v>
      </c>
      <c r="F363" s="72">
        <f>C353</f>
        <v>109581.64000000003</v>
      </c>
      <c r="G363" s="71">
        <v>95</v>
      </c>
      <c r="H363" s="70">
        <v>83</v>
      </c>
      <c r="I363" s="75">
        <v>122</v>
      </c>
      <c r="J363" s="71">
        <f>G363*G353</f>
        <v>14905.499999999998</v>
      </c>
      <c r="K363" s="70">
        <f>H363*H353</f>
        <v>17189.300000000003</v>
      </c>
      <c r="L363" s="75">
        <f>I363*I353</f>
        <v>6026.8</v>
      </c>
      <c r="N363" s="93">
        <f t="shared" si="15"/>
        <v>129023.65600000003</v>
      </c>
      <c r="O363" s="94" t="e">
        <f t="shared" si="16"/>
        <v>#DIV/0!</v>
      </c>
      <c r="P363" s="95">
        <v>0</v>
      </c>
      <c r="Q363" s="49">
        <v>0</v>
      </c>
    </row>
    <row r="364" spans="1:17" ht="15" customHeight="1">
      <c r="A364" s="28"/>
      <c r="B364" s="53" t="s">
        <v>58</v>
      </c>
      <c r="C364" s="65">
        <f>F353</f>
        <v>8323.861296000003</v>
      </c>
      <c r="D364" s="61">
        <v>-9</v>
      </c>
      <c r="E364" s="50">
        <v>0</v>
      </c>
      <c r="F364" s="72">
        <f>C353</f>
        <v>109581.64000000003</v>
      </c>
      <c r="G364" s="71">
        <v>93</v>
      </c>
      <c r="H364" s="70">
        <v>81</v>
      </c>
      <c r="I364" s="75">
        <v>118</v>
      </c>
      <c r="J364" s="71">
        <f>G364*G353</f>
        <v>14591.699999999997</v>
      </c>
      <c r="K364" s="70">
        <f>H364*H353</f>
        <v>16775.100000000002</v>
      </c>
      <c r="L364" s="75">
        <f>I364*I353</f>
        <v>5829.2</v>
      </c>
      <c r="N364" s="93">
        <f t="shared" si="15"/>
        <v>128551.60000000003</v>
      </c>
      <c r="O364" s="94" t="e">
        <f t="shared" si="16"/>
        <v>#DIV/0!</v>
      </c>
      <c r="P364" s="95">
        <v>0</v>
      </c>
      <c r="Q364" s="49">
        <v>0</v>
      </c>
    </row>
    <row r="365" spans="1:17" ht="15" customHeight="1">
      <c r="A365" s="28"/>
      <c r="B365" s="31" t="s">
        <v>59</v>
      </c>
      <c r="C365" s="65">
        <f>F353</f>
        <v>8323.861296000003</v>
      </c>
      <c r="D365" s="61">
        <v>-8.2</v>
      </c>
      <c r="E365" s="50">
        <v>0</v>
      </c>
      <c r="F365" s="72">
        <f>C353</f>
        <v>109581.64000000003</v>
      </c>
      <c r="G365" s="71">
        <v>93</v>
      </c>
      <c r="H365" s="70">
        <v>73</v>
      </c>
      <c r="I365" s="75">
        <v>106</v>
      </c>
      <c r="J365" s="71">
        <f>G365*G353</f>
        <v>14591.699999999997</v>
      </c>
      <c r="K365" s="70">
        <f>H365*H353</f>
        <v>15118.300000000001</v>
      </c>
      <c r="L365" s="75">
        <f>I365*I353</f>
        <v>5236.4</v>
      </c>
      <c r="N365" s="93">
        <f t="shared" si="15"/>
        <v>127404.30400000003</v>
      </c>
      <c r="O365" s="94" t="e">
        <f t="shared" si="16"/>
        <v>#DIV/0!</v>
      </c>
      <c r="P365" s="95">
        <v>0</v>
      </c>
      <c r="Q365" s="49">
        <v>0</v>
      </c>
    </row>
    <row r="366" spans="1:17" ht="15" customHeight="1">
      <c r="A366" s="28"/>
      <c r="B366" s="53" t="s">
        <v>60</v>
      </c>
      <c r="C366" s="65">
        <f>F353</f>
        <v>8323.861296000003</v>
      </c>
      <c r="D366" s="61">
        <v>-4.3</v>
      </c>
      <c r="E366" s="50">
        <v>0</v>
      </c>
      <c r="F366" s="72">
        <f>C353</f>
        <v>109581.64000000003</v>
      </c>
      <c r="G366" s="71">
        <v>89</v>
      </c>
      <c r="H366" s="70">
        <v>57</v>
      </c>
      <c r="I366" s="75">
        <v>81</v>
      </c>
      <c r="J366" s="71">
        <f>G366*G353</f>
        <v>13964.099999999999</v>
      </c>
      <c r="K366" s="70">
        <f>H366*H353</f>
        <v>11804.7</v>
      </c>
      <c r="L366" s="75">
        <f>I366*I353</f>
        <v>4001.4</v>
      </c>
      <c r="N366" s="93">
        <f t="shared" si="15"/>
        <v>124764.44200000002</v>
      </c>
      <c r="O366" s="94" t="e">
        <f t="shared" si="16"/>
        <v>#DIV/0!</v>
      </c>
      <c r="P366" s="95">
        <v>0</v>
      </c>
      <c r="Q366" s="49">
        <v>0</v>
      </c>
    </row>
    <row r="367" spans="1:17" ht="15" customHeight="1">
      <c r="A367" s="28"/>
      <c r="B367" s="31" t="s">
        <v>61</v>
      </c>
      <c r="C367" s="65">
        <f>F353</f>
        <v>8323.861296000003</v>
      </c>
      <c r="D367" s="61">
        <v>0.9</v>
      </c>
      <c r="E367" s="50">
        <f t="shared" si="14"/>
        <v>7491.475166400002</v>
      </c>
      <c r="F367" s="72">
        <f>C353</f>
        <v>109581.64000000003</v>
      </c>
      <c r="G367" s="71">
        <v>82</v>
      </c>
      <c r="H367" s="70">
        <v>40</v>
      </c>
      <c r="I367" s="75">
        <v>59</v>
      </c>
      <c r="J367" s="71">
        <f>G367*G353</f>
        <v>12865.799999999997</v>
      </c>
      <c r="K367" s="70">
        <f>H367*H353</f>
        <v>8284</v>
      </c>
      <c r="L367" s="75">
        <f>I367*I353</f>
        <v>2914.6</v>
      </c>
      <c r="N367" s="93">
        <f t="shared" si="15"/>
        <v>121854.48400000003</v>
      </c>
      <c r="O367" s="94">
        <f t="shared" si="16"/>
        <v>16.26575291159334</v>
      </c>
      <c r="P367" s="95">
        <f t="shared" si="17"/>
        <v>0.05962118378511738</v>
      </c>
      <c r="Q367" s="49">
        <f>(E367-P367*N367)*2592</f>
        <v>586742.177421562</v>
      </c>
    </row>
    <row r="368" spans="1:17" ht="15" customHeight="1">
      <c r="A368" s="28"/>
      <c r="B368" s="53" t="s">
        <v>62</v>
      </c>
      <c r="C368" s="65">
        <f>F353</f>
        <v>8323.861296000003</v>
      </c>
      <c r="D368" s="61">
        <v>5.7</v>
      </c>
      <c r="E368" s="50">
        <f t="shared" si="14"/>
        <v>47446.009387200014</v>
      </c>
      <c r="F368" s="72">
        <f>C353</f>
        <v>109581.64000000003</v>
      </c>
      <c r="G368" s="71">
        <v>67</v>
      </c>
      <c r="H368" s="70">
        <v>27</v>
      </c>
      <c r="I368" s="75">
        <v>41</v>
      </c>
      <c r="J368" s="71">
        <f>G368*G353</f>
        <v>10512.3</v>
      </c>
      <c r="K368" s="70">
        <f>H368*H353</f>
        <v>5591.700000000001</v>
      </c>
      <c r="L368" s="75">
        <f>I368*I353</f>
        <v>2025.3999999999999</v>
      </c>
      <c r="N368" s="93">
        <f t="shared" si="15"/>
        <v>118827.63400000003</v>
      </c>
      <c r="O368" s="94">
        <f t="shared" si="16"/>
        <v>2.5044811046228337</v>
      </c>
      <c r="P368" s="95">
        <f t="shared" si="17"/>
        <v>0.3291722669211563</v>
      </c>
      <c r="Q368" s="49">
        <f>(E368-P368*N368)*2592</f>
        <v>21594594.11756625</v>
      </c>
    </row>
    <row r="369" spans="1:17" ht="15" customHeight="1">
      <c r="A369" s="28"/>
      <c r="B369" s="31" t="s">
        <v>63</v>
      </c>
      <c r="C369" s="65">
        <f>F353</f>
        <v>8323.861296000003</v>
      </c>
      <c r="D369" s="61">
        <v>9.6</v>
      </c>
      <c r="E369" s="50">
        <f t="shared" si="14"/>
        <v>79909.06844160003</v>
      </c>
      <c r="F369" s="72">
        <f>C353</f>
        <v>109581.64000000003</v>
      </c>
      <c r="G369" s="71">
        <v>64</v>
      </c>
      <c r="H369" s="70">
        <v>22</v>
      </c>
      <c r="I369" s="75">
        <v>37</v>
      </c>
      <c r="J369" s="71">
        <f>G369*G353</f>
        <v>10041.599999999999</v>
      </c>
      <c r="K369" s="70">
        <f>H369*H353</f>
        <v>4556.200000000001</v>
      </c>
      <c r="L369" s="75">
        <f>I369*I353</f>
        <v>1827.8</v>
      </c>
      <c r="N369" s="93">
        <f t="shared" si="15"/>
        <v>117958.69600000003</v>
      </c>
      <c r="O369" s="94">
        <f t="shared" si="16"/>
        <v>1.4761615709011526</v>
      </c>
      <c r="P369" s="95">
        <f t="shared" si="17"/>
        <v>0.49204498097029925</v>
      </c>
      <c r="Q369" s="49">
        <f>(E369-P369*N369)*2592</f>
        <v>56682074.020892635</v>
      </c>
    </row>
    <row r="370" spans="1:17" ht="15" customHeight="1">
      <c r="A370" s="28"/>
      <c r="B370" s="29"/>
      <c r="C370" s="28"/>
      <c r="D370" s="28"/>
      <c r="E370" s="30"/>
      <c r="F370" s="7"/>
      <c r="G370" s="3"/>
      <c r="H370" s="3"/>
      <c r="I370" s="3"/>
      <c r="J370" s="3"/>
      <c r="K370" s="2"/>
      <c r="O370" s="122"/>
      <c r="P370" s="123" t="s">
        <v>188</v>
      </c>
      <c r="Q370" s="133">
        <f>SUM(Q358:Q369)</f>
        <v>248721618.813703</v>
      </c>
    </row>
    <row r="371" spans="1:17" ht="38.25" customHeight="1">
      <c r="A371" s="174" t="s">
        <v>204</v>
      </c>
      <c r="B371" s="174"/>
      <c r="C371" s="174"/>
      <c r="D371" s="174"/>
      <c r="E371" s="174"/>
      <c r="F371" s="174"/>
      <c r="G371" s="174"/>
      <c r="H371" s="174"/>
      <c r="I371" s="174"/>
      <c r="J371" s="174"/>
      <c r="K371" s="2"/>
      <c r="O371" s="122"/>
      <c r="P371" s="123" t="s">
        <v>189</v>
      </c>
      <c r="Q371" s="50">
        <f>(0.278*Q370)/1000</f>
        <v>69144.61003020944</v>
      </c>
    </row>
    <row r="372" spans="1:17" ht="36" customHeight="1">
      <c r="A372" s="174" t="s">
        <v>205</v>
      </c>
      <c r="B372" s="174"/>
      <c r="C372" s="174"/>
      <c r="D372" s="174"/>
      <c r="E372" s="174"/>
      <c r="F372" s="174"/>
      <c r="G372" s="174"/>
      <c r="H372" s="174"/>
      <c r="I372" s="174"/>
      <c r="J372" s="175" t="s">
        <v>226</v>
      </c>
      <c r="K372" s="175"/>
      <c r="L372" s="175"/>
      <c r="M372" s="175"/>
      <c r="N372" s="175"/>
      <c r="O372" s="122"/>
      <c r="P372" s="124" t="s">
        <v>191</v>
      </c>
      <c r="Q372" s="135">
        <f>Q371/B353</f>
        <v>9.859174691326233</v>
      </c>
    </row>
    <row r="373" spans="1:17" ht="23.25" customHeight="1">
      <c r="A373" s="28"/>
      <c r="B373" s="29"/>
      <c r="C373" s="28"/>
      <c r="D373" s="28"/>
      <c r="E373" s="30"/>
      <c r="F373" s="7"/>
      <c r="G373" s="3"/>
      <c r="H373" s="3"/>
      <c r="I373" s="3"/>
      <c r="J373" s="176" t="s">
        <v>224</v>
      </c>
      <c r="K373" s="177"/>
      <c r="L373" s="177"/>
      <c r="M373" s="178"/>
      <c r="O373" s="125" t="s">
        <v>81</v>
      </c>
      <c r="P373" s="137" t="s">
        <v>192</v>
      </c>
      <c r="Q373" s="134">
        <f>46.62*J340+17.38</f>
        <v>27.985801928133213</v>
      </c>
    </row>
    <row r="374" spans="1:17" ht="15" customHeight="1">
      <c r="A374" s="28"/>
      <c r="B374" s="29"/>
      <c r="C374" s="28"/>
      <c r="D374" s="28"/>
      <c r="E374" s="30"/>
      <c r="F374" s="7"/>
      <c r="G374" s="3"/>
      <c r="H374" s="3"/>
      <c r="I374" s="3"/>
      <c r="J374" s="3"/>
      <c r="K374" s="2"/>
      <c r="O374" s="126" t="s">
        <v>164</v>
      </c>
      <c r="P374" s="138" t="s">
        <v>163</v>
      </c>
      <c r="Q374" s="136" t="str">
        <f>IF(Q373&gt;Q372,"UYGUN",IF(Q373&lt;=Q372,"UYGUN DEĞİL"))</f>
        <v>UYGUN</v>
      </c>
    </row>
    <row r="375" spans="1:18" ht="15" customHeight="1">
      <c r="A375" s="28"/>
      <c r="B375" s="29"/>
      <c r="C375" s="28"/>
      <c r="D375" s="28"/>
      <c r="E375" s="30"/>
      <c r="F375" s="7"/>
      <c r="G375" s="3"/>
      <c r="H375" s="3"/>
      <c r="I375" s="3"/>
      <c r="J375" s="278"/>
      <c r="K375" s="278"/>
      <c r="L375" s="278"/>
      <c r="M375" s="278"/>
      <c r="O375" s="171"/>
      <c r="P375" s="172"/>
      <c r="Q375" s="173"/>
      <c r="R375" s="145"/>
    </row>
    <row r="376" spans="1:15" ht="21.75" customHeight="1">
      <c r="A376" s="250" t="s">
        <v>216</v>
      </c>
      <c r="B376" s="251"/>
      <c r="C376" s="251"/>
      <c r="D376" s="251"/>
      <c r="E376" s="251"/>
      <c r="F376" s="251"/>
      <c r="G376" s="251"/>
      <c r="H376" s="251"/>
      <c r="I376" s="251"/>
      <c r="J376" s="251"/>
      <c r="K376" s="251"/>
      <c r="L376" s="251"/>
      <c r="M376" s="251"/>
      <c r="N376" s="251"/>
      <c r="O376" s="252"/>
    </row>
    <row r="377" spans="1:15" ht="15" customHeight="1">
      <c r="A377" s="253" t="s">
        <v>207</v>
      </c>
      <c r="B377" s="254"/>
      <c r="C377" s="254"/>
      <c r="D377" s="254"/>
      <c r="E377" s="254"/>
      <c r="F377" s="254"/>
      <c r="G377" s="254"/>
      <c r="H377" s="254"/>
      <c r="I377" s="254"/>
      <c r="J377" s="254"/>
      <c r="K377" s="254"/>
      <c r="L377" s="254"/>
      <c r="M377" s="254"/>
      <c r="N377" s="254"/>
      <c r="O377" s="255"/>
    </row>
    <row r="378" spans="1:15" ht="15" customHeight="1">
      <c r="A378" s="102" t="s">
        <v>194</v>
      </c>
      <c r="B378" s="118" t="s">
        <v>64</v>
      </c>
      <c r="C378" s="102" t="s">
        <v>195</v>
      </c>
      <c r="D378" s="118" t="s">
        <v>65</v>
      </c>
      <c r="E378" s="102" t="s">
        <v>197</v>
      </c>
      <c r="F378" s="118"/>
      <c r="G378" s="102" t="s">
        <v>196</v>
      </c>
      <c r="H378" s="118"/>
      <c r="I378" s="102" t="s">
        <v>68</v>
      </c>
      <c r="J378" s="118"/>
      <c r="K378" s="102" t="s">
        <v>66</v>
      </c>
      <c r="L378" s="118"/>
      <c r="M378" s="118"/>
      <c r="N378" s="102" t="s">
        <v>67</v>
      </c>
      <c r="O378" s="127"/>
    </row>
    <row r="379" spans="1:15" ht="15" customHeight="1">
      <c r="A379" s="256" t="s">
        <v>166</v>
      </c>
      <c r="B379" s="257"/>
      <c r="C379" s="257"/>
      <c r="D379" s="257"/>
      <c r="E379" s="257"/>
      <c r="F379" s="257"/>
      <c r="G379" s="257"/>
      <c r="H379" s="257"/>
      <c r="I379" s="257"/>
      <c r="J379" s="257"/>
      <c r="K379" s="257"/>
      <c r="L379" s="257"/>
      <c r="M379" s="257"/>
      <c r="N379" s="257"/>
      <c r="O379" s="258"/>
    </row>
    <row r="380" spans="1:15" ht="15" customHeight="1">
      <c r="A380" s="118"/>
      <c r="B380" s="117"/>
      <c r="C380" s="238" t="s">
        <v>168</v>
      </c>
      <c r="D380" s="239"/>
      <c r="E380" s="239"/>
      <c r="F380" s="240"/>
      <c r="G380" s="241" t="s">
        <v>167</v>
      </c>
      <c r="H380" s="242"/>
      <c r="I380" s="242"/>
      <c r="J380" s="243"/>
      <c r="K380" s="244" t="s">
        <v>180</v>
      </c>
      <c r="L380" s="245"/>
      <c r="M380" s="245"/>
      <c r="N380" s="245"/>
      <c r="O380" s="246"/>
    </row>
    <row r="381" spans="1:15" ht="15" customHeight="1">
      <c r="A381" s="100" t="s">
        <v>3</v>
      </c>
      <c r="B381" s="99"/>
      <c r="C381" s="112" t="s">
        <v>169</v>
      </c>
      <c r="D381" s="112" t="s">
        <v>170</v>
      </c>
      <c r="E381" s="112" t="s">
        <v>179</v>
      </c>
      <c r="F381" s="112" t="s">
        <v>171</v>
      </c>
      <c r="G381" s="112" t="s">
        <v>169</v>
      </c>
      <c r="H381" s="112" t="s">
        <v>170</v>
      </c>
      <c r="I381" s="112" t="s">
        <v>179</v>
      </c>
      <c r="J381" s="112" t="s">
        <v>171</v>
      </c>
      <c r="K381" s="112" t="s">
        <v>169</v>
      </c>
      <c r="L381" s="112"/>
      <c r="M381" s="112" t="s">
        <v>170</v>
      </c>
      <c r="N381" s="112" t="s">
        <v>179</v>
      </c>
      <c r="O381" s="112" t="s">
        <v>171</v>
      </c>
    </row>
    <row r="382" spans="1:15" ht="15" customHeight="1">
      <c r="A382" s="101">
        <v>8</v>
      </c>
      <c r="B382" s="102" t="s">
        <v>348</v>
      </c>
      <c r="C382" s="98"/>
      <c r="D382" s="98"/>
      <c r="E382" s="98"/>
      <c r="F382" s="98">
        <v>13.2</v>
      </c>
      <c r="G382" s="98"/>
      <c r="H382" s="98"/>
      <c r="I382" s="98"/>
      <c r="J382" s="98">
        <v>11.3</v>
      </c>
      <c r="K382" s="98"/>
      <c r="L382" s="98"/>
      <c r="M382" s="98"/>
      <c r="N382" s="98"/>
      <c r="O382" s="98">
        <f>K382*L382*N382</f>
        <v>0</v>
      </c>
    </row>
    <row r="383" spans="1:15" ht="15" customHeight="1">
      <c r="A383" s="101">
        <v>9</v>
      </c>
      <c r="B383" s="102" t="s">
        <v>172</v>
      </c>
      <c r="C383" s="98"/>
      <c r="D383" s="98"/>
      <c r="E383" s="98"/>
      <c r="F383" s="98">
        <v>128</v>
      </c>
      <c r="G383" s="98"/>
      <c r="H383" s="98"/>
      <c r="I383" s="98"/>
      <c r="J383" s="98">
        <v>157</v>
      </c>
      <c r="K383" s="98"/>
      <c r="L383" s="98"/>
      <c r="M383" s="98"/>
      <c r="N383" s="98"/>
      <c r="O383" s="98">
        <v>36</v>
      </c>
    </row>
    <row r="384" spans="1:15" ht="15" customHeight="1">
      <c r="A384" s="101">
        <v>9</v>
      </c>
      <c r="B384" s="102" t="s">
        <v>173</v>
      </c>
      <c r="C384" s="98"/>
      <c r="D384" s="98"/>
      <c r="E384" s="98"/>
      <c r="F384" s="98">
        <v>15.7</v>
      </c>
      <c r="G384" s="98"/>
      <c r="H384" s="98"/>
      <c r="I384" s="98"/>
      <c r="J384" s="98">
        <v>38.8</v>
      </c>
      <c r="K384" s="98"/>
      <c r="L384" s="98"/>
      <c r="M384" s="98"/>
      <c r="N384" s="98"/>
      <c r="O384" s="98">
        <v>13.4</v>
      </c>
    </row>
    <row r="385" spans="1:15" ht="15" customHeight="1">
      <c r="A385" s="106"/>
      <c r="B385" s="106"/>
      <c r="C385" s="113"/>
      <c r="D385" s="247" t="s">
        <v>175</v>
      </c>
      <c r="E385" s="248"/>
      <c r="F385" s="103">
        <f>SUM(F382:F384)</f>
        <v>156.89999999999998</v>
      </c>
      <c r="G385" s="118"/>
      <c r="H385" s="247" t="s">
        <v>175</v>
      </c>
      <c r="I385" s="248"/>
      <c r="J385" s="103">
        <f>SUM(J382:J384)</f>
        <v>207.10000000000002</v>
      </c>
      <c r="K385" s="118"/>
      <c r="L385" s="247" t="s">
        <v>175</v>
      </c>
      <c r="M385" s="249"/>
      <c r="N385" s="248"/>
      <c r="O385" s="103">
        <f>SUM(O382:O384)</f>
        <v>49.4</v>
      </c>
    </row>
    <row r="386" spans="1:14" ht="15" customHeight="1">
      <c r="A386" s="107" t="s">
        <v>176</v>
      </c>
      <c r="B386" s="230" t="s">
        <v>185</v>
      </c>
      <c r="C386" s="231"/>
      <c r="D386" s="231"/>
      <c r="E386" s="231"/>
      <c r="F386" s="231"/>
      <c r="G386" s="232"/>
      <c r="H386"/>
      <c r="I386"/>
      <c r="J386"/>
      <c r="K386"/>
      <c r="L386"/>
      <c r="M386"/>
      <c r="N386"/>
    </row>
    <row r="387" spans="1:14" ht="15" customHeight="1">
      <c r="A387" s="101"/>
      <c r="B387" s="119" t="s">
        <v>181</v>
      </c>
      <c r="C387" s="119" t="s">
        <v>182</v>
      </c>
      <c r="D387" s="119" t="s">
        <v>183</v>
      </c>
      <c r="E387" s="119" t="s">
        <v>179</v>
      </c>
      <c r="F387" s="108" t="s">
        <v>184</v>
      </c>
      <c r="G387" s="108" t="s">
        <v>186</v>
      </c>
      <c r="H387" s="114" t="s">
        <v>187</v>
      </c>
      <c r="I387" s="106"/>
      <c r="J387" s="106"/>
      <c r="K387" s="106"/>
      <c r="L387"/>
      <c r="M387"/>
      <c r="N387"/>
    </row>
    <row r="388" spans="1:14" ht="15" customHeight="1">
      <c r="A388" s="101" t="s">
        <v>349</v>
      </c>
      <c r="B388" s="112">
        <v>45.64</v>
      </c>
      <c r="C388" s="112">
        <v>19.6</v>
      </c>
      <c r="D388" s="112">
        <v>3</v>
      </c>
      <c r="E388" s="112">
        <v>6</v>
      </c>
      <c r="F388" s="109">
        <f>B388*C388*D388*E388</f>
        <v>16101.792000000003</v>
      </c>
      <c r="G388" s="109">
        <f>2*(B388+C388)*D388*E388</f>
        <v>2348.6400000000003</v>
      </c>
      <c r="H388" s="132">
        <f>B388*C388</f>
        <v>894.5440000000001</v>
      </c>
      <c r="I388" s="106"/>
      <c r="J388" s="106"/>
      <c r="K388" s="106"/>
      <c r="L388"/>
      <c r="M388"/>
      <c r="N388"/>
    </row>
    <row r="389" spans="1:14" ht="15" customHeight="1">
      <c r="A389" s="104" t="s">
        <v>173</v>
      </c>
      <c r="B389" s="112">
        <v>45.64</v>
      </c>
      <c r="C389" s="112">
        <v>19.6</v>
      </c>
      <c r="D389" s="112">
        <v>3.5</v>
      </c>
      <c r="E389" s="112">
        <v>1</v>
      </c>
      <c r="F389" s="109">
        <f>B389*C389*D389*E389</f>
        <v>3130.9040000000005</v>
      </c>
      <c r="G389" s="109">
        <f>2*(B389+C389)*D389*E389</f>
        <v>456.68000000000006</v>
      </c>
      <c r="H389" s="132">
        <v>0</v>
      </c>
      <c r="I389" s="106"/>
      <c r="J389" s="106"/>
      <c r="K389" s="106"/>
      <c r="L389"/>
      <c r="M389"/>
      <c r="N389"/>
    </row>
    <row r="390" spans="1:14" ht="15" customHeight="1">
      <c r="A390" s="104" t="s">
        <v>174</v>
      </c>
      <c r="B390" s="112">
        <v>45.64</v>
      </c>
      <c r="C390" s="112">
        <v>19.6</v>
      </c>
      <c r="D390" s="112">
        <v>3</v>
      </c>
      <c r="E390" s="112">
        <v>1</v>
      </c>
      <c r="F390" s="109">
        <f>B390*C390*D390*E390</f>
        <v>2683.6320000000005</v>
      </c>
      <c r="G390" s="109">
        <f>2*(B390+C390)*D390*E390</f>
        <v>391.44000000000005</v>
      </c>
      <c r="H390" s="132">
        <f>B390*C390</f>
        <v>894.5440000000001</v>
      </c>
      <c r="I390" s="108" t="s">
        <v>199</v>
      </c>
      <c r="J390" s="109" t="s">
        <v>198</v>
      </c>
      <c r="K390" s="106"/>
      <c r="L390"/>
      <c r="M390"/>
      <c r="N390"/>
    </row>
    <row r="391" spans="1:14" ht="15" customHeight="1">
      <c r="A391" s="233"/>
      <c r="B391" s="233"/>
      <c r="C391" s="233"/>
      <c r="D391" s="113"/>
      <c r="E391" s="105" t="s">
        <v>177</v>
      </c>
      <c r="F391" s="167">
        <f>SUM(F388:F390)</f>
        <v>21916.328000000005</v>
      </c>
      <c r="G391" s="167">
        <f>SUM(G388:G390)</f>
        <v>3196.7600000000007</v>
      </c>
      <c r="H391" s="167">
        <f>SUM(H388:H390)</f>
        <v>1789.0880000000002</v>
      </c>
      <c r="I391" s="167">
        <f>G391+H391</f>
        <v>4985.848000000001</v>
      </c>
      <c r="J391" s="128">
        <f>I391/F391</f>
        <v>0.22749467885313635</v>
      </c>
      <c r="K391"/>
      <c r="L391"/>
      <c r="M391"/>
      <c r="N391"/>
    </row>
    <row r="392" spans="1:14" ht="15" customHeight="1">
      <c r="A392" s="96"/>
      <c r="B392" s="115"/>
      <c r="C392" s="115"/>
      <c r="D392" s="113"/>
      <c r="E392" s="113"/>
      <c r="F392" s="113"/>
      <c r="G392" s="113"/>
      <c r="H392" s="113"/>
      <c r="I392" s="8"/>
      <c r="J392" s="131"/>
      <c r="K392" s="116"/>
      <c r="L392"/>
      <c r="M392"/>
      <c r="N392"/>
    </row>
    <row r="393" spans="1:15" ht="15" customHeight="1">
      <c r="A393" s="8"/>
      <c r="B393" s="234" t="s">
        <v>203</v>
      </c>
      <c r="C393" s="235"/>
      <c r="D393" s="235"/>
      <c r="E393" s="235"/>
      <c r="F393" s="236"/>
      <c r="G393" s="97"/>
      <c r="H393" s="97"/>
      <c r="I393" s="97"/>
      <c r="J393" s="97"/>
      <c r="K393" s="113"/>
      <c r="L393" s="113"/>
      <c r="M393" s="113"/>
      <c r="N393" s="113"/>
      <c r="O393" s="3"/>
    </row>
    <row r="394" spans="1:15" ht="48" customHeight="1">
      <c r="A394" s="8"/>
      <c r="B394" s="45" t="s">
        <v>69</v>
      </c>
      <c r="C394" s="46" t="s">
        <v>71</v>
      </c>
      <c r="D394" s="42" t="s">
        <v>107</v>
      </c>
      <c r="E394" s="45" t="s">
        <v>109</v>
      </c>
      <c r="F394" s="41" t="s">
        <v>124</v>
      </c>
      <c r="G394" s="129"/>
      <c r="H394" s="129"/>
      <c r="I394" s="129"/>
      <c r="J394" s="129"/>
      <c r="K394" s="113"/>
      <c r="L394" s="113"/>
      <c r="M394" s="113"/>
      <c r="N394" s="113"/>
      <c r="O394" s="3"/>
    </row>
    <row r="395" spans="1:15" ht="18.75" customHeight="1">
      <c r="A395" s="113"/>
      <c r="B395" s="47">
        <v>0.4</v>
      </c>
      <c r="C395" s="16">
        <v>0.33</v>
      </c>
      <c r="D395" s="47">
        <v>0.45</v>
      </c>
      <c r="E395" s="16">
        <v>2.2</v>
      </c>
      <c r="F395" s="16">
        <v>19</v>
      </c>
      <c r="G395" s="52"/>
      <c r="H395" s="52"/>
      <c r="I395" s="52"/>
      <c r="J395" s="52"/>
      <c r="K395" s="113"/>
      <c r="L395" s="113"/>
      <c r="M395" s="113"/>
      <c r="N395" s="113"/>
      <c r="O395" s="3"/>
    </row>
    <row r="396" spans="1:15" ht="48.75" customHeight="1">
      <c r="A396" s="113"/>
      <c r="B396" s="45" t="s">
        <v>201</v>
      </c>
      <c r="C396" s="46" t="s">
        <v>77</v>
      </c>
      <c r="D396" s="42" t="s">
        <v>108</v>
      </c>
      <c r="E396" s="46" t="s">
        <v>110</v>
      </c>
      <c r="F396" s="130" t="s">
        <v>202</v>
      </c>
      <c r="G396" s="113"/>
      <c r="H396" s="113"/>
      <c r="I396" s="113"/>
      <c r="J396" s="113"/>
      <c r="K396" s="113"/>
      <c r="L396" s="113"/>
      <c r="M396" s="113"/>
      <c r="N396" s="113"/>
      <c r="O396" s="3"/>
    </row>
    <row r="397" spans="1:15" ht="15" customHeight="1">
      <c r="A397" s="28"/>
      <c r="B397" s="55">
        <f>G391</f>
        <v>3196.7600000000007</v>
      </c>
      <c r="C397" s="65">
        <f>H388</f>
        <v>894.5440000000001</v>
      </c>
      <c r="D397" s="55">
        <f>H390</f>
        <v>894.5440000000001</v>
      </c>
      <c r="E397" s="65">
        <f>F385+J385+O385</f>
        <v>413.4</v>
      </c>
      <c r="F397" s="163">
        <f>F391</f>
        <v>21916.328000000005</v>
      </c>
      <c r="G397" s="3"/>
      <c r="H397" s="3"/>
      <c r="I397" s="3"/>
      <c r="J397" s="3"/>
      <c r="K397" s="2"/>
      <c r="O397" s="4"/>
    </row>
    <row r="398" spans="1:15" ht="15" customHeight="1">
      <c r="A398" s="28"/>
      <c r="B398" s="52"/>
      <c r="C398" s="52"/>
      <c r="D398" s="52"/>
      <c r="E398" s="52"/>
      <c r="F398" s="164"/>
      <c r="G398" s="3"/>
      <c r="H398" s="3"/>
      <c r="I398" s="3"/>
      <c r="J398" s="3"/>
      <c r="K398" s="2"/>
      <c r="O398" s="4"/>
    </row>
    <row r="399" spans="1:15" ht="15" customHeight="1">
      <c r="A399" s="28"/>
      <c r="B399" s="52"/>
      <c r="C399" s="52"/>
      <c r="D399" s="52"/>
      <c r="E399" s="52"/>
      <c r="F399" s="164"/>
      <c r="G399" s="3"/>
      <c r="H399" s="3"/>
      <c r="I399" s="3"/>
      <c r="J399" s="3"/>
      <c r="K399" s="2"/>
      <c r="O399" s="4"/>
    </row>
    <row r="400" spans="1:15" ht="15" customHeight="1">
      <c r="A400" s="28"/>
      <c r="B400" s="52"/>
      <c r="C400" s="52"/>
      <c r="D400" s="52"/>
      <c r="E400" s="52"/>
      <c r="F400" s="164"/>
      <c r="G400" s="3"/>
      <c r="H400" s="3"/>
      <c r="I400" s="3"/>
      <c r="J400" s="3"/>
      <c r="K400" s="2"/>
      <c r="O400" s="4"/>
    </row>
    <row r="401" spans="1:17" ht="24.75" customHeight="1">
      <c r="A401" s="28"/>
      <c r="B401" s="237" t="s">
        <v>217</v>
      </c>
      <c r="C401" s="237"/>
      <c r="D401" s="237"/>
      <c r="E401" s="237"/>
      <c r="F401" s="237"/>
      <c r="G401" s="237"/>
      <c r="H401" s="237"/>
      <c r="I401" s="237"/>
      <c r="J401" s="237"/>
      <c r="K401" s="237"/>
      <c r="L401" s="237"/>
      <c r="M401" s="237"/>
      <c r="N401" s="237"/>
      <c r="O401" s="237"/>
      <c r="P401" s="237"/>
      <c r="Q401" s="237"/>
    </row>
    <row r="402" spans="1:15" ht="28.5" customHeight="1">
      <c r="A402" s="28"/>
      <c r="B402" s="215" t="s">
        <v>148</v>
      </c>
      <c r="C402" s="216"/>
      <c r="D402" s="216"/>
      <c r="E402" s="216"/>
      <c r="F402" s="217"/>
      <c r="G402" s="218" t="s">
        <v>200</v>
      </c>
      <c r="H402" s="219"/>
      <c r="I402" s="220"/>
      <c r="J402" s="3"/>
      <c r="K402" s="2"/>
      <c r="O402" s="4"/>
    </row>
    <row r="403" spans="1:15" ht="96" customHeight="1">
      <c r="A403" s="28"/>
      <c r="B403" s="48" t="s">
        <v>106</v>
      </c>
      <c r="C403" s="41" t="s">
        <v>111</v>
      </c>
      <c r="D403" s="74" t="s">
        <v>112</v>
      </c>
      <c r="E403" s="76" t="s">
        <v>105</v>
      </c>
      <c r="F403" s="51" t="s">
        <v>98</v>
      </c>
      <c r="G403" s="80" t="s">
        <v>93</v>
      </c>
      <c r="H403" s="76" t="s">
        <v>92</v>
      </c>
      <c r="I403" s="74" t="s">
        <v>146</v>
      </c>
      <c r="J403" s="3"/>
      <c r="K403" s="2"/>
      <c r="O403" s="4"/>
    </row>
    <row r="404" spans="1:15" ht="15" customHeight="1">
      <c r="A404" s="28"/>
      <c r="B404" s="49">
        <f>0.32*F397</f>
        <v>7013.224960000001</v>
      </c>
      <c r="C404" s="133">
        <f>5*F397</f>
        <v>109581.64000000003</v>
      </c>
      <c r="D404" s="50">
        <f>B395*B397+0.8*C395*C397+0.5*D395*D397+E395*E397</f>
        <v>2625.616016000001</v>
      </c>
      <c r="E404" s="50">
        <f>0.26*1*F397</f>
        <v>5698.245280000002</v>
      </c>
      <c r="F404" s="49">
        <f>D404+E404</f>
        <v>8323.861296000003</v>
      </c>
      <c r="G404" s="165">
        <f>F385</f>
        <v>156.89999999999998</v>
      </c>
      <c r="H404" s="166">
        <f>J385</f>
        <v>207.10000000000002</v>
      </c>
      <c r="I404" s="165">
        <f>O385</f>
        <v>49.4</v>
      </c>
      <c r="J404" s="3"/>
      <c r="K404" s="2"/>
      <c r="O404" s="4"/>
    </row>
    <row r="405" spans="1:17" ht="15" customHeight="1">
      <c r="A405" s="28"/>
      <c r="B405" s="221"/>
      <c r="C405" s="224" t="s">
        <v>145</v>
      </c>
      <c r="D405" s="225"/>
      <c r="E405" s="226"/>
      <c r="F405" s="227" t="s">
        <v>95</v>
      </c>
      <c r="G405" s="228"/>
      <c r="H405" s="228"/>
      <c r="I405" s="228"/>
      <c r="J405" s="228"/>
      <c r="K405" s="228"/>
      <c r="L405" s="228"/>
      <c r="M405" s="228"/>
      <c r="N405" s="229"/>
      <c r="O405" s="179" t="s">
        <v>149</v>
      </c>
      <c r="P405" s="182" t="s">
        <v>222</v>
      </c>
      <c r="Q405" s="185" t="s">
        <v>223</v>
      </c>
    </row>
    <row r="406" spans="1:17" ht="15" customHeight="1">
      <c r="A406" s="28"/>
      <c r="B406" s="222"/>
      <c r="C406" s="188" t="s">
        <v>78</v>
      </c>
      <c r="D406" s="191" t="s">
        <v>79</v>
      </c>
      <c r="E406" s="194" t="s">
        <v>90</v>
      </c>
      <c r="F406" s="197" t="s">
        <v>147</v>
      </c>
      <c r="G406" s="200" t="s">
        <v>99</v>
      </c>
      <c r="H406" s="201"/>
      <c r="I406" s="202"/>
      <c r="J406" s="206" t="s">
        <v>94</v>
      </c>
      <c r="K406" s="207"/>
      <c r="L406" s="208"/>
      <c r="M406" s="73"/>
      <c r="N406" s="212" t="s">
        <v>162</v>
      </c>
      <c r="O406" s="180"/>
      <c r="P406" s="183"/>
      <c r="Q406" s="186"/>
    </row>
    <row r="407" spans="1:17" ht="15" customHeight="1">
      <c r="A407" s="28"/>
      <c r="B407" s="222"/>
      <c r="C407" s="189"/>
      <c r="D407" s="192"/>
      <c r="E407" s="195"/>
      <c r="F407" s="198"/>
      <c r="G407" s="203"/>
      <c r="H407" s="204"/>
      <c r="I407" s="205"/>
      <c r="J407" s="209"/>
      <c r="K407" s="210"/>
      <c r="L407" s="211"/>
      <c r="M407" s="73"/>
      <c r="N407" s="213"/>
      <c r="O407" s="180"/>
      <c r="P407" s="183"/>
      <c r="Q407" s="186"/>
    </row>
    <row r="408" spans="1:17" ht="59.25" customHeight="1">
      <c r="A408" s="28"/>
      <c r="B408" s="223"/>
      <c r="C408" s="190"/>
      <c r="D408" s="193"/>
      <c r="E408" s="196"/>
      <c r="F408" s="199"/>
      <c r="G408" s="120" t="s">
        <v>97</v>
      </c>
      <c r="H408" s="121" t="s">
        <v>193</v>
      </c>
      <c r="I408" s="87" t="s">
        <v>96</v>
      </c>
      <c r="J408" s="120" t="s">
        <v>178</v>
      </c>
      <c r="K408" s="121" t="s">
        <v>91</v>
      </c>
      <c r="L408" s="87" t="s">
        <v>96</v>
      </c>
      <c r="M408" s="73"/>
      <c r="N408" s="214"/>
      <c r="O408" s="181"/>
      <c r="P408" s="184"/>
      <c r="Q408" s="187"/>
    </row>
    <row r="409" spans="1:17" ht="15" customHeight="1">
      <c r="A409" s="28"/>
      <c r="B409" s="53" t="s">
        <v>52</v>
      </c>
      <c r="C409" s="65">
        <f>F404</f>
        <v>8323.861296000003</v>
      </c>
      <c r="D409" s="64">
        <v>17.7</v>
      </c>
      <c r="E409" s="50">
        <f>C409*D409</f>
        <v>147332.34493920003</v>
      </c>
      <c r="F409" s="72">
        <f>C404</f>
        <v>109581.64000000003</v>
      </c>
      <c r="G409" s="71">
        <v>72</v>
      </c>
      <c r="H409" s="70">
        <v>26</v>
      </c>
      <c r="I409" s="75">
        <v>43</v>
      </c>
      <c r="J409" s="71">
        <f>G409*G404</f>
        <v>11296.8</v>
      </c>
      <c r="K409" s="70">
        <f>H409*H404</f>
        <v>5384.6</v>
      </c>
      <c r="L409" s="75">
        <f>I409*I404</f>
        <v>2124.2</v>
      </c>
      <c r="N409" s="93">
        <f>F409+0.51*(J409+K409+L409)</f>
        <v>119172.49600000003</v>
      </c>
      <c r="O409" s="94">
        <f>N409/E409</f>
        <v>0.8088685213635824</v>
      </c>
      <c r="P409" s="95">
        <f>1-(POWER(2.718,(-1/O409)))</f>
        <v>0.7095043512775916</v>
      </c>
      <c r="Q409" s="49">
        <f>(E409-P409*N409)*2592</f>
        <v>162723013.71013373</v>
      </c>
    </row>
    <row r="410" spans="1:17" ht="15" customHeight="1">
      <c r="A410" s="28"/>
      <c r="B410" s="31" t="s">
        <v>53</v>
      </c>
      <c r="C410" s="65">
        <f>F404</f>
        <v>8323.861296000003</v>
      </c>
      <c r="D410" s="64">
        <v>17</v>
      </c>
      <c r="E410" s="50">
        <f aca="true" t="shared" si="18" ref="E410:E420">C410*D410</f>
        <v>141505.64203200006</v>
      </c>
      <c r="F410" s="72">
        <f>C404</f>
        <v>109581.64000000003</v>
      </c>
      <c r="G410" s="71">
        <v>84</v>
      </c>
      <c r="H410" s="70">
        <v>37</v>
      </c>
      <c r="I410" s="75">
        <v>57</v>
      </c>
      <c r="J410" s="71">
        <f>G410*G404</f>
        <v>13179.599999999999</v>
      </c>
      <c r="K410" s="70">
        <f>H410*H404</f>
        <v>7662.700000000001</v>
      </c>
      <c r="L410" s="75">
        <f>I410*I404</f>
        <v>2815.7999999999997</v>
      </c>
      <c r="N410" s="93">
        <f aca="true" t="shared" si="19" ref="N410:N420">F410+0.51*(J410+K410+L410)</f>
        <v>121647.27100000002</v>
      </c>
      <c r="O410" s="94">
        <f aca="true" t="shared" si="20" ref="O410:O420">N410/E410</f>
        <v>0.8596637508806237</v>
      </c>
      <c r="P410" s="95">
        <f aca="true" t="shared" si="21" ref="P410:P420">1-(POWER(2.718,(-1/O410)))</f>
        <v>0.6874919036087763</v>
      </c>
      <c r="Q410" s="49">
        <f aca="true" t="shared" si="22" ref="Q410:Q420">(E410-P410*N410)*2592</f>
        <v>150009740.09584594</v>
      </c>
    </row>
    <row r="411" spans="1:17" ht="15" customHeight="1">
      <c r="A411" s="28"/>
      <c r="B411" s="53" t="s">
        <v>54</v>
      </c>
      <c r="C411" s="65">
        <f>F404</f>
        <v>8323.861296000003</v>
      </c>
      <c r="D411" s="64">
        <v>14</v>
      </c>
      <c r="E411" s="50">
        <f t="shared" si="18"/>
        <v>116534.05814400004</v>
      </c>
      <c r="F411" s="72">
        <f>C404</f>
        <v>109581.64000000003</v>
      </c>
      <c r="G411" s="71">
        <v>95</v>
      </c>
      <c r="H411" s="70">
        <v>52</v>
      </c>
      <c r="I411" s="75">
        <v>77</v>
      </c>
      <c r="J411" s="71">
        <f>G411*G404</f>
        <v>14905.499999999998</v>
      </c>
      <c r="K411" s="70">
        <f>H411*H404</f>
        <v>10769.2</v>
      </c>
      <c r="L411" s="75">
        <f>I411*I404</f>
        <v>3803.7999999999997</v>
      </c>
      <c r="N411" s="93">
        <f t="shared" si="19"/>
        <v>124615.67500000003</v>
      </c>
      <c r="O411" s="94">
        <f t="shared" si="20"/>
        <v>1.069349827721726</v>
      </c>
      <c r="P411" s="95">
        <f t="shared" si="21"/>
        <v>0.607434042022102</v>
      </c>
      <c r="Q411" s="49">
        <f t="shared" si="22"/>
        <v>105852756.90670176</v>
      </c>
    </row>
    <row r="412" spans="1:17" ht="15" customHeight="1">
      <c r="A412" s="28"/>
      <c r="B412" s="31" t="s">
        <v>55</v>
      </c>
      <c r="C412" s="65">
        <f>F404</f>
        <v>8323.861296000003</v>
      </c>
      <c r="D412" s="64">
        <v>9.2</v>
      </c>
      <c r="E412" s="50">
        <f t="shared" si="18"/>
        <v>76579.52392320002</v>
      </c>
      <c r="F412" s="72">
        <f>C404</f>
        <v>109581.64000000003</v>
      </c>
      <c r="G412" s="71">
        <v>83</v>
      </c>
      <c r="H412" s="70">
        <v>66</v>
      </c>
      <c r="I412" s="75">
        <v>90</v>
      </c>
      <c r="J412" s="71">
        <f>G412*G404</f>
        <v>13022.699999999999</v>
      </c>
      <c r="K412" s="70">
        <f>H412*H404</f>
        <v>13668.600000000002</v>
      </c>
      <c r="L412" s="75">
        <f>I412*I404</f>
        <v>4446</v>
      </c>
      <c r="N412" s="93">
        <f t="shared" si="19"/>
        <v>125461.66300000003</v>
      </c>
      <c r="O412" s="94">
        <f t="shared" si="20"/>
        <v>1.6383186597741568</v>
      </c>
      <c r="P412" s="95">
        <f t="shared" si="21"/>
        <v>0.4568222033152094</v>
      </c>
      <c r="Q412" s="49">
        <f t="shared" si="22"/>
        <v>49937084.75506968</v>
      </c>
    </row>
    <row r="413" spans="1:17" ht="15" customHeight="1">
      <c r="A413" s="28"/>
      <c r="B413" s="53" t="s">
        <v>56</v>
      </c>
      <c r="C413" s="65">
        <f>F404</f>
        <v>8323.861296000003</v>
      </c>
      <c r="D413" s="64">
        <v>4.9</v>
      </c>
      <c r="E413" s="50">
        <f t="shared" si="18"/>
        <v>40786.92035040002</v>
      </c>
      <c r="F413" s="72">
        <f>C404</f>
        <v>109581.64000000003</v>
      </c>
      <c r="G413" s="71">
        <v>92</v>
      </c>
      <c r="H413" s="70">
        <v>79</v>
      </c>
      <c r="I413" s="75">
        <v>114</v>
      </c>
      <c r="J413" s="71">
        <f>G413*G404</f>
        <v>14434.799999999997</v>
      </c>
      <c r="K413" s="70">
        <f>H413*H404</f>
        <v>16360.900000000001</v>
      </c>
      <c r="L413" s="75">
        <f>I413*I404</f>
        <v>5631.599999999999</v>
      </c>
      <c r="N413" s="93">
        <f t="shared" si="19"/>
        <v>128159.56300000002</v>
      </c>
      <c r="O413" s="94">
        <f t="shared" si="20"/>
        <v>3.1421730765397955</v>
      </c>
      <c r="P413" s="95">
        <f t="shared" si="21"/>
        <v>0.27255587737501286</v>
      </c>
      <c r="Q413" s="49">
        <f t="shared" si="22"/>
        <v>15179473.127932126</v>
      </c>
    </row>
    <row r="414" spans="1:17" ht="15" customHeight="1">
      <c r="A414" s="28"/>
      <c r="B414" s="31" t="s">
        <v>57</v>
      </c>
      <c r="C414" s="65">
        <f>F404</f>
        <v>8323.861296000003</v>
      </c>
      <c r="D414" s="64">
        <v>0.9</v>
      </c>
      <c r="E414" s="50">
        <f t="shared" si="18"/>
        <v>7491.475166400002</v>
      </c>
      <c r="F414" s="72">
        <f>C404</f>
        <v>109581.64000000003</v>
      </c>
      <c r="G414" s="71">
        <v>95</v>
      </c>
      <c r="H414" s="70">
        <v>83</v>
      </c>
      <c r="I414" s="75">
        <v>122</v>
      </c>
      <c r="J414" s="71">
        <f>G414*G404</f>
        <v>14905.499999999998</v>
      </c>
      <c r="K414" s="70">
        <f>H414*H404</f>
        <v>17189.300000000003</v>
      </c>
      <c r="L414" s="75">
        <f>I414*I404</f>
        <v>6026.8</v>
      </c>
      <c r="N414" s="93">
        <f t="shared" si="19"/>
        <v>129023.65600000003</v>
      </c>
      <c r="O414" s="94">
        <f t="shared" si="20"/>
        <v>17.22273025460776</v>
      </c>
      <c r="P414" s="95">
        <f t="shared" si="21"/>
        <v>0.056403634463150665</v>
      </c>
      <c r="Q414" s="49">
        <f t="shared" si="22"/>
        <v>554874.7180292173</v>
      </c>
    </row>
    <row r="415" spans="1:17" ht="15" customHeight="1">
      <c r="A415" s="28"/>
      <c r="B415" s="53" t="s">
        <v>58</v>
      </c>
      <c r="C415" s="65">
        <f>F404</f>
        <v>8323.861296000003</v>
      </c>
      <c r="D415" s="64">
        <v>-2.1</v>
      </c>
      <c r="E415" s="50">
        <v>0</v>
      </c>
      <c r="F415" s="72">
        <f>C404</f>
        <v>109581.64000000003</v>
      </c>
      <c r="G415" s="71">
        <v>93</v>
      </c>
      <c r="H415" s="70">
        <v>81</v>
      </c>
      <c r="I415" s="75">
        <v>118</v>
      </c>
      <c r="J415" s="71">
        <f>G415*G404</f>
        <v>14591.699999999997</v>
      </c>
      <c r="K415" s="70">
        <f>H415*H404</f>
        <v>16775.100000000002</v>
      </c>
      <c r="L415" s="75">
        <f>I415*I404</f>
        <v>5829.2</v>
      </c>
      <c r="N415" s="93">
        <f t="shared" si="19"/>
        <v>128551.60000000003</v>
      </c>
      <c r="O415" s="94" t="e">
        <f t="shared" si="20"/>
        <v>#DIV/0!</v>
      </c>
      <c r="P415" s="95">
        <v>0</v>
      </c>
      <c r="Q415" s="49">
        <f t="shared" si="22"/>
        <v>0</v>
      </c>
    </row>
    <row r="416" spans="1:17" ht="15" customHeight="1">
      <c r="A416" s="28"/>
      <c r="B416" s="31" t="s">
        <v>59</v>
      </c>
      <c r="C416" s="65">
        <f>F404</f>
        <v>8323.861296000003</v>
      </c>
      <c r="D416" s="64">
        <v>-1.6</v>
      </c>
      <c r="E416" s="50">
        <v>0</v>
      </c>
      <c r="F416" s="72">
        <f>C404</f>
        <v>109581.64000000003</v>
      </c>
      <c r="G416" s="71">
        <v>93</v>
      </c>
      <c r="H416" s="70">
        <v>73</v>
      </c>
      <c r="I416" s="75">
        <v>106</v>
      </c>
      <c r="J416" s="71">
        <f>G416*G404</f>
        <v>14591.699999999997</v>
      </c>
      <c r="K416" s="70">
        <f>H416*H404</f>
        <v>15118.300000000001</v>
      </c>
      <c r="L416" s="75">
        <f>I416*I404</f>
        <v>5236.4</v>
      </c>
      <c r="N416" s="93">
        <f t="shared" si="19"/>
        <v>127404.30400000003</v>
      </c>
      <c r="O416" s="94" t="e">
        <f t="shared" si="20"/>
        <v>#DIV/0!</v>
      </c>
      <c r="P416" s="95">
        <v>0</v>
      </c>
      <c r="Q416" s="49">
        <f t="shared" si="22"/>
        <v>0</v>
      </c>
    </row>
    <row r="417" spans="1:17" ht="15" customHeight="1">
      <c r="A417" s="28"/>
      <c r="B417" s="53" t="s">
        <v>60</v>
      </c>
      <c r="C417" s="65">
        <f>F404</f>
        <v>8323.861296000003</v>
      </c>
      <c r="D417" s="64">
        <v>2.5</v>
      </c>
      <c r="E417" s="50">
        <f t="shared" si="18"/>
        <v>20809.653240000007</v>
      </c>
      <c r="F417" s="72">
        <f>C404</f>
        <v>109581.64000000003</v>
      </c>
      <c r="G417" s="71">
        <v>89</v>
      </c>
      <c r="H417" s="70">
        <v>57</v>
      </c>
      <c r="I417" s="75">
        <v>81</v>
      </c>
      <c r="J417" s="71">
        <f>G417*G404</f>
        <v>13964.099999999999</v>
      </c>
      <c r="K417" s="70">
        <f>H417*H404</f>
        <v>11804.7</v>
      </c>
      <c r="L417" s="75">
        <f>I417*I404</f>
        <v>4001.4</v>
      </c>
      <c r="N417" s="93">
        <f t="shared" si="19"/>
        <v>124764.44200000002</v>
      </c>
      <c r="O417" s="94">
        <f t="shared" si="20"/>
        <v>5.9955079770469055</v>
      </c>
      <c r="P417" s="95">
        <f t="shared" si="21"/>
        <v>0.15360933322905546</v>
      </c>
      <c r="Q417" s="49">
        <f t="shared" si="22"/>
        <v>4262985.919631105</v>
      </c>
    </row>
    <row r="418" spans="1:17" ht="15" customHeight="1">
      <c r="A418" s="28"/>
      <c r="B418" s="31" t="s">
        <v>61</v>
      </c>
      <c r="C418" s="65">
        <f>F404</f>
        <v>8323.861296000003</v>
      </c>
      <c r="D418" s="64">
        <v>7.7</v>
      </c>
      <c r="E418" s="50">
        <f t="shared" si="18"/>
        <v>64093.73197920002</v>
      </c>
      <c r="F418" s="72">
        <f>C404</f>
        <v>109581.64000000003</v>
      </c>
      <c r="G418" s="71">
        <v>82</v>
      </c>
      <c r="H418" s="70">
        <v>40</v>
      </c>
      <c r="I418" s="75">
        <v>59</v>
      </c>
      <c r="J418" s="71">
        <f>G418*G404</f>
        <v>12865.799999999997</v>
      </c>
      <c r="K418" s="70">
        <f>H418*H404</f>
        <v>8284</v>
      </c>
      <c r="L418" s="75">
        <f>I418*I404</f>
        <v>2914.6</v>
      </c>
      <c r="N418" s="93">
        <f t="shared" si="19"/>
        <v>121854.48400000003</v>
      </c>
      <c r="O418" s="94">
        <f t="shared" si="20"/>
        <v>1.9011918987576628</v>
      </c>
      <c r="P418" s="95">
        <f t="shared" si="21"/>
        <v>0.4089952912286722</v>
      </c>
      <c r="Q418" s="49">
        <f t="shared" si="22"/>
        <v>36951090.12659633</v>
      </c>
    </row>
    <row r="419" spans="1:17" ht="15" customHeight="1">
      <c r="A419" s="28"/>
      <c r="B419" s="53" t="s">
        <v>62</v>
      </c>
      <c r="C419" s="65">
        <f>F404</f>
        <v>8323.861296000003</v>
      </c>
      <c r="D419" s="64">
        <v>12.5</v>
      </c>
      <c r="E419" s="50">
        <f t="shared" si="18"/>
        <v>104048.26620000004</v>
      </c>
      <c r="F419" s="72">
        <f>C404</f>
        <v>109581.64000000003</v>
      </c>
      <c r="G419" s="71">
        <v>67</v>
      </c>
      <c r="H419" s="70">
        <v>27</v>
      </c>
      <c r="I419" s="75">
        <v>41</v>
      </c>
      <c r="J419" s="71">
        <f>G419*G404</f>
        <v>10512.3</v>
      </c>
      <c r="K419" s="70">
        <f>H419*H404</f>
        <v>5591.700000000001</v>
      </c>
      <c r="L419" s="75">
        <f>I419*I404</f>
        <v>2025.3999999999999</v>
      </c>
      <c r="N419" s="93">
        <f t="shared" si="19"/>
        <v>118827.63400000003</v>
      </c>
      <c r="O419" s="94">
        <f t="shared" si="20"/>
        <v>1.1420433837080122</v>
      </c>
      <c r="P419" s="95">
        <f t="shared" si="21"/>
        <v>0.583359979378621</v>
      </c>
      <c r="Q419" s="49">
        <f t="shared" si="22"/>
        <v>90017516.36774799</v>
      </c>
    </row>
    <row r="420" spans="1:17" ht="15" customHeight="1">
      <c r="A420" s="28"/>
      <c r="B420" s="31" t="s">
        <v>63</v>
      </c>
      <c r="C420" s="65">
        <f>F404</f>
        <v>8323.861296000003</v>
      </c>
      <c r="D420" s="64">
        <v>16.4</v>
      </c>
      <c r="E420" s="50">
        <f t="shared" si="18"/>
        <v>136511.32525440003</v>
      </c>
      <c r="F420" s="72">
        <f>C404</f>
        <v>109581.64000000003</v>
      </c>
      <c r="G420" s="71">
        <v>64</v>
      </c>
      <c r="H420" s="70">
        <v>22</v>
      </c>
      <c r="I420" s="75">
        <v>37</v>
      </c>
      <c r="J420" s="71">
        <f>G420*G404</f>
        <v>10041.599999999999</v>
      </c>
      <c r="K420" s="70">
        <f>H420*H404</f>
        <v>4556.200000000001</v>
      </c>
      <c r="L420" s="75">
        <f>I420*I404</f>
        <v>1827.8</v>
      </c>
      <c r="N420" s="93">
        <f t="shared" si="19"/>
        <v>117958.69600000003</v>
      </c>
      <c r="O420" s="94">
        <f t="shared" si="20"/>
        <v>0.8640945780884798</v>
      </c>
      <c r="P420" s="95">
        <f t="shared" si="21"/>
        <v>0.6856224835112062</v>
      </c>
      <c r="Q420" s="49">
        <f t="shared" si="22"/>
        <v>144209007.46374613</v>
      </c>
    </row>
    <row r="421" spans="1:17" ht="15" customHeight="1">
      <c r="A421" s="28"/>
      <c r="B421" s="29"/>
      <c r="C421" s="28"/>
      <c r="D421" s="28"/>
      <c r="E421" s="30"/>
      <c r="F421" s="7"/>
      <c r="G421" s="3"/>
      <c r="H421" s="3"/>
      <c r="I421" s="3"/>
      <c r="J421" s="3"/>
      <c r="K421" s="2"/>
      <c r="O421" s="122"/>
      <c r="P421" s="123" t="s">
        <v>188</v>
      </c>
      <c r="Q421" s="133">
        <f>SUM(Q409:Q420)</f>
        <v>759697543.1914339</v>
      </c>
    </row>
    <row r="422" spans="1:17" ht="43.5" customHeight="1">
      <c r="A422" s="174" t="s">
        <v>204</v>
      </c>
      <c r="B422" s="174"/>
      <c r="C422" s="174"/>
      <c r="D422" s="174"/>
      <c r="E422" s="174"/>
      <c r="F422" s="174"/>
      <c r="G422" s="174"/>
      <c r="H422" s="174"/>
      <c r="I422" s="174"/>
      <c r="J422" s="174"/>
      <c r="K422" s="2"/>
      <c r="O422" s="122"/>
      <c r="P422" s="123" t="s">
        <v>189</v>
      </c>
      <c r="Q422" s="50">
        <f>(0.278*Q421)/1000</f>
        <v>211195.91700721867</v>
      </c>
    </row>
    <row r="423" spans="1:17" ht="50.25" customHeight="1">
      <c r="A423" s="174" t="s">
        <v>205</v>
      </c>
      <c r="B423" s="174"/>
      <c r="C423" s="174"/>
      <c r="D423" s="174"/>
      <c r="E423" s="174"/>
      <c r="F423" s="174"/>
      <c r="G423" s="174"/>
      <c r="H423" s="174"/>
      <c r="I423" s="174"/>
      <c r="J423" s="175" t="s">
        <v>226</v>
      </c>
      <c r="K423" s="175"/>
      <c r="L423" s="175"/>
      <c r="M423" s="175"/>
      <c r="N423" s="175"/>
      <c r="O423" s="122"/>
      <c r="P423" s="124" t="s">
        <v>191</v>
      </c>
      <c r="Q423" s="135">
        <f>Q422/B404</f>
        <v>30.113951600266166</v>
      </c>
    </row>
    <row r="424" spans="1:17" ht="32.25" customHeight="1">
      <c r="A424" s="28"/>
      <c r="B424" s="29"/>
      <c r="C424" s="28"/>
      <c r="D424" s="28"/>
      <c r="E424" s="30"/>
      <c r="F424" s="7"/>
      <c r="G424" s="3"/>
      <c r="H424" s="3"/>
      <c r="I424" s="3"/>
      <c r="J424" s="176" t="s">
        <v>225</v>
      </c>
      <c r="K424" s="177"/>
      <c r="L424" s="177"/>
      <c r="M424" s="178"/>
      <c r="O424" s="125" t="s">
        <v>81</v>
      </c>
      <c r="P424" s="137" t="s">
        <v>192</v>
      </c>
      <c r="Q424" s="134">
        <f>67.29*J391+50.16</f>
        <v>65.46811694002754</v>
      </c>
    </row>
    <row r="425" spans="1:17" ht="15" customHeight="1">
      <c r="A425" s="28"/>
      <c r="B425" s="29"/>
      <c r="C425" s="28"/>
      <c r="D425" s="28"/>
      <c r="E425" s="30"/>
      <c r="F425" s="7"/>
      <c r="G425" s="3"/>
      <c r="H425" s="3"/>
      <c r="I425" s="3"/>
      <c r="J425" s="3"/>
      <c r="K425" s="2"/>
      <c r="O425" s="126" t="s">
        <v>164</v>
      </c>
      <c r="P425" s="138" t="s">
        <v>163</v>
      </c>
      <c r="Q425" s="136" t="str">
        <f>IF(Q424&gt;Q423,"UYGUN",IF(Q424&lt;=Q423,"UYGUN DEĞİL"))</f>
        <v>UYGUN</v>
      </c>
    </row>
    <row r="426" spans="1:18" ht="15" customHeight="1">
      <c r="A426" s="28"/>
      <c r="B426" s="29"/>
      <c r="C426" s="28"/>
      <c r="D426" s="28"/>
      <c r="E426" s="30"/>
      <c r="F426" s="7"/>
      <c r="G426" s="3"/>
      <c r="H426" s="3"/>
      <c r="I426" s="3"/>
      <c r="J426" s="259"/>
      <c r="K426" s="259"/>
      <c r="L426" s="259"/>
      <c r="M426" s="259"/>
      <c r="O426" s="171"/>
      <c r="P426" s="172"/>
      <c r="Q426" s="173"/>
      <c r="R426" s="145"/>
    </row>
    <row r="427" spans="1:18" ht="15" customHeight="1">
      <c r="A427" s="28"/>
      <c r="B427" s="29"/>
      <c r="C427" s="28"/>
      <c r="D427" s="28"/>
      <c r="E427" s="30"/>
      <c r="F427" s="7"/>
      <c r="G427" s="3"/>
      <c r="H427" s="3"/>
      <c r="I427" s="3"/>
      <c r="J427" s="3"/>
      <c r="K427" s="2"/>
      <c r="O427" s="171"/>
      <c r="P427" s="172"/>
      <c r="Q427" s="173"/>
      <c r="R427" s="145"/>
    </row>
    <row r="428" spans="1:15" ht="26.25" customHeight="1">
      <c r="A428" s="250" t="s">
        <v>218</v>
      </c>
      <c r="B428" s="251"/>
      <c r="C428" s="251"/>
      <c r="D428" s="251"/>
      <c r="E428" s="251"/>
      <c r="F428" s="251"/>
      <c r="G428" s="251"/>
      <c r="H428" s="251"/>
      <c r="I428" s="251"/>
      <c r="J428" s="251"/>
      <c r="K428" s="251"/>
      <c r="L428" s="251"/>
      <c r="M428" s="251"/>
      <c r="N428" s="251"/>
      <c r="O428" s="252"/>
    </row>
    <row r="429" spans="1:15" ht="23.25" customHeight="1">
      <c r="A429" s="253" t="s">
        <v>207</v>
      </c>
      <c r="B429" s="254"/>
      <c r="C429" s="254"/>
      <c r="D429" s="254"/>
      <c r="E429" s="254"/>
      <c r="F429" s="254"/>
      <c r="G429" s="254"/>
      <c r="H429" s="254"/>
      <c r="I429" s="254"/>
      <c r="J429" s="254"/>
      <c r="K429" s="254"/>
      <c r="L429" s="254"/>
      <c r="M429" s="254"/>
      <c r="N429" s="254"/>
      <c r="O429" s="255"/>
    </row>
    <row r="430" spans="1:15" ht="15" customHeight="1">
      <c r="A430" s="102" t="s">
        <v>194</v>
      </c>
      <c r="B430" s="118" t="s">
        <v>64</v>
      </c>
      <c r="C430" s="102" t="s">
        <v>195</v>
      </c>
      <c r="D430" s="118" t="s">
        <v>65</v>
      </c>
      <c r="E430" s="102" t="s">
        <v>197</v>
      </c>
      <c r="F430" s="118"/>
      <c r="G430" s="102" t="s">
        <v>196</v>
      </c>
      <c r="H430" s="118"/>
      <c r="I430" s="102" t="s">
        <v>68</v>
      </c>
      <c r="J430" s="118"/>
      <c r="K430" s="102" t="s">
        <v>66</v>
      </c>
      <c r="L430" s="118"/>
      <c r="M430" s="118"/>
      <c r="N430" s="102" t="s">
        <v>67</v>
      </c>
      <c r="O430" s="127"/>
    </row>
    <row r="431" spans="1:15" ht="15" customHeight="1">
      <c r="A431" s="256" t="s">
        <v>166</v>
      </c>
      <c r="B431" s="257"/>
      <c r="C431" s="257"/>
      <c r="D431" s="257"/>
      <c r="E431" s="257"/>
      <c r="F431" s="257"/>
      <c r="G431" s="257"/>
      <c r="H431" s="257"/>
      <c r="I431" s="257"/>
      <c r="J431" s="257"/>
      <c r="K431" s="257"/>
      <c r="L431" s="257"/>
      <c r="M431" s="257"/>
      <c r="N431" s="257"/>
      <c r="O431" s="258"/>
    </row>
    <row r="432" spans="1:15" ht="15" customHeight="1">
      <c r="A432" s="118"/>
      <c r="B432" s="117"/>
      <c r="C432" s="238" t="s">
        <v>168</v>
      </c>
      <c r="D432" s="239"/>
      <c r="E432" s="239"/>
      <c r="F432" s="240"/>
      <c r="G432" s="241" t="s">
        <v>167</v>
      </c>
      <c r="H432" s="242"/>
      <c r="I432" s="242"/>
      <c r="J432" s="243"/>
      <c r="K432" s="244" t="s">
        <v>180</v>
      </c>
      <c r="L432" s="245"/>
      <c r="M432" s="245"/>
      <c r="N432" s="245"/>
      <c r="O432" s="246"/>
    </row>
    <row r="433" spans="1:15" ht="15" customHeight="1">
      <c r="A433" s="100" t="s">
        <v>3</v>
      </c>
      <c r="B433" s="99"/>
      <c r="C433" s="112" t="s">
        <v>169</v>
      </c>
      <c r="D433" s="112" t="s">
        <v>170</v>
      </c>
      <c r="E433" s="112" t="s">
        <v>179</v>
      </c>
      <c r="F433" s="112" t="s">
        <v>171</v>
      </c>
      <c r="G433" s="112" t="s">
        <v>169</v>
      </c>
      <c r="H433" s="112" t="s">
        <v>170</v>
      </c>
      <c r="I433" s="112" t="s">
        <v>179</v>
      </c>
      <c r="J433" s="112" t="s">
        <v>171</v>
      </c>
      <c r="K433" s="112" t="s">
        <v>169</v>
      </c>
      <c r="L433" s="112"/>
      <c r="M433" s="112" t="s">
        <v>170</v>
      </c>
      <c r="N433" s="112" t="s">
        <v>179</v>
      </c>
      <c r="O433" s="112" t="s">
        <v>171</v>
      </c>
    </row>
    <row r="434" spans="1:15" ht="15" customHeight="1">
      <c r="A434" s="101">
        <v>8</v>
      </c>
      <c r="B434" s="102" t="s">
        <v>348</v>
      </c>
      <c r="C434" s="98"/>
      <c r="D434" s="98"/>
      <c r="E434" s="98"/>
      <c r="F434" s="98">
        <v>13.2</v>
      </c>
      <c r="G434" s="98"/>
      <c r="H434" s="98"/>
      <c r="I434" s="98"/>
      <c r="J434" s="98">
        <v>11.3</v>
      </c>
      <c r="K434" s="98"/>
      <c r="L434" s="98"/>
      <c r="M434" s="98"/>
      <c r="N434" s="98"/>
      <c r="O434" s="98">
        <f>K434*L434*N434</f>
        <v>0</v>
      </c>
    </row>
    <row r="435" spans="1:15" ht="15" customHeight="1">
      <c r="A435" s="101">
        <v>9</v>
      </c>
      <c r="B435" s="102" t="s">
        <v>172</v>
      </c>
      <c r="C435" s="98"/>
      <c r="D435" s="98"/>
      <c r="E435" s="98"/>
      <c r="F435" s="98">
        <v>128</v>
      </c>
      <c r="G435" s="98"/>
      <c r="H435" s="98"/>
      <c r="I435" s="98"/>
      <c r="J435" s="98">
        <v>157</v>
      </c>
      <c r="K435" s="98"/>
      <c r="L435" s="98"/>
      <c r="M435" s="98"/>
      <c r="N435" s="98"/>
      <c r="O435" s="98">
        <v>36</v>
      </c>
    </row>
    <row r="436" spans="1:15" ht="15" customHeight="1">
      <c r="A436" s="101">
        <v>9</v>
      </c>
      <c r="B436" s="102" t="s">
        <v>173</v>
      </c>
      <c r="C436" s="98"/>
      <c r="D436" s="98"/>
      <c r="E436" s="98"/>
      <c r="F436" s="98">
        <v>15.7</v>
      </c>
      <c r="G436" s="98"/>
      <c r="H436" s="98"/>
      <c r="I436" s="98"/>
      <c r="J436" s="98">
        <v>38.8</v>
      </c>
      <c r="K436" s="98"/>
      <c r="L436" s="98"/>
      <c r="M436" s="98"/>
      <c r="N436" s="98"/>
      <c r="O436" s="98">
        <v>13.4</v>
      </c>
    </row>
    <row r="437" spans="1:15" ht="15" customHeight="1">
      <c r="A437" s="106"/>
      <c r="B437" s="106"/>
      <c r="C437" s="113"/>
      <c r="D437" s="247" t="s">
        <v>175</v>
      </c>
      <c r="E437" s="248"/>
      <c r="F437" s="103">
        <f>SUM(F434:F436)</f>
        <v>156.89999999999998</v>
      </c>
      <c r="G437" s="118"/>
      <c r="H437" s="247" t="s">
        <v>175</v>
      </c>
      <c r="I437" s="248"/>
      <c r="J437" s="103">
        <f>SUM(J434:J436)</f>
        <v>207.10000000000002</v>
      </c>
      <c r="K437" s="118"/>
      <c r="L437" s="247" t="s">
        <v>175</v>
      </c>
      <c r="M437" s="249"/>
      <c r="N437" s="248"/>
      <c r="O437" s="103">
        <f>SUM(O434:O436)</f>
        <v>49.4</v>
      </c>
    </row>
    <row r="438" spans="1:14" ht="15" customHeight="1">
      <c r="A438" s="107" t="s">
        <v>176</v>
      </c>
      <c r="B438" s="230" t="s">
        <v>185</v>
      </c>
      <c r="C438" s="231"/>
      <c r="D438" s="231"/>
      <c r="E438" s="231"/>
      <c r="F438" s="231"/>
      <c r="G438" s="232"/>
      <c r="H438"/>
      <c r="I438"/>
      <c r="J438"/>
      <c r="K438"/>
      <c r="L438"/>
      <c r="M438"/>
      <c r="N438"/>
    </row>
    <row r="439" spans="1:14" ht="15" customHeight="1">
      <c r="A439" s="101"/>
      <c r="B439" s="119" t="s">
        <v>181</v>
      </c>
      <c r="C439" s="119" t="s">
        <v>182</v>
      </c>
      <c r="D439" s="119" t="s">
        <v>183</v>
      </c>
      <c r="E439" s="119" t="s">
        <v>179</v>
      </c>
      <c r="F439" s="108" t="s">
        <v>184</v>
      </c>
      <c r="G439" s="108" t="s">
        <v>186</v>
      </c>
      <c r="H439" s="114" t="s">
        <v>187</v>
      </c>
      <c r="I439" s="106"/>
      <c r="J439" s="106"/>
      <c r="K439" s="106"/>
      <c r="L439"/>
      <c r="M439"/>
      <c r="N439"/>
    </row>
    <row r="440" spans="1:14" ht="15" customHeight="1">
      <c r="A440" s="101" t="s">
        <v>349</v>
      </c>
      <c r="B440" s="112">
        <v>45.64</v>
      </c>
      <c r="C440" s="112">
        <v>19.6</v>
      </c>
      <c r="D440" s="112">
        <v>3</v>
      </c>
      <c r="E440" s="112">
        <v>6</v>
      </c>
      <c r="F440" s="109">
        <f>B440*C440*D440*E440</f>
        <v>16101.792000000003</v>
      </c>
      <c r="G440" s="109">
        <f>2*(B440+C440)*D440*E440</f>
        <v>2348.6400000000003</v>
      </c>
      <c r="H440" s="132">
        <f>B440*C440</f>
        <v>894.5440000000001</v>
      </c>
      <c r="I440" s="106"/>
      <c r="J440" s="106"/>
      <c r="K440" s="106"/>
      <c r="L440"/>
      <c r="M440"/>
      <c r="N440"/>
    </row>
    <row r="441" spans="1:14" ht="15" customHeight="1">
      <c r="A441" s="104" t="s">
        <v>173</v>
      </c>
      <c r="B441" s="112">
        <v>45.64</v>
      </c>
      <c r="C441" s="112">
        <v>19.6</v>
      </c>
      <c r="D441" s="112">
        <v>3.5</v>
      </c>
      <c r="E441" s="112">
        <v>1</v>
      </c>
      <c r="F441" s="109">
        <f>B441*C441*D441*E441</f>
        <v>3130.9040000000005</v>
      </c>
      <c r="G441" s="109">
        <f>2*(B441+C441)*D441*E441</f>
        <v>456.68000000000006</v>
      </c>
      <c r="H441" s="132">
        <v>0</v>
      </c>
      <c r="I441" s="106"/>
      <c r="J441" s="106"/>
      <c r="K441" s="106"/>
      <c r="L441"/>
      <c r="M441"/>
      <c r="N441"/>
    </row>
    <row r="442" spans="1:14" ht="15" customHeight="1">
      <c r="A442" s="104" t="s">
        <v>174</v>
      </c>
      <c r="B442" s="112">
        <v>45.64</v>
      </c>
      <c r="C442" s="112">
        <v>19.6</v>
      </c>
      <c r="D442" s="112">
        <v>3</v>
      </c>
      <c r="E442" s="112">
        <v>1</v>
      </c>
      <c r="F442" s="109">
        <f>B442*C442*D442*E442</f>
        <v>2683.6320000000005</v>
      </c>
      <c r="G442" s="109">
        <f>2*(B442+C442)*D442*E442</f>
        <v>391.44000000000005</v>
      </c>
      <c r="H442" s="132">
        <f>B442*C442</f>
        <v>894.5440000000001</v>
      </c>
      <c r="I442" s="108" t="s">
        <v>199</v>
      </c>
      <c r="J442" s="109" t="s">
        <v>198</v>
      </c>
      <c r="K442" s="106"/>
      <c r="L442"/>
      <c r="M442"/>
      <c r="N442"/>
    </row>
    <row r="443" spans="1:14" ht="15" customHeight="1">
      <c r="A443" s="233"/>
      <c r="B443" s="233"/>
      <c r="C443" s="233"/>
      <c r="D443" s="113"/>
      <c r="E443" s="105" t="s">
        <v>177</v>
      </c>
      <c r="F443" s="167">
        <f>SUM(F440:F442)</f>
        <v>21916.328000000005</v>
      </c>
      <c r="G443" s="167">
        <f>SUM(G440:G442)</f>
        <v>3196.7600000000007</v>
      </c>
      <c r="H443" s="167">
        <f>SUM(H440:H442)</f>
        <v>1789.0880000000002</v>
      </c>
      <c r="I443" s="167">
        <f>G443+H443</f>
        <v>4985.848000000001</v>
      </c>
      <c r="J443" s="128">
        <f>I443/F443</f>
        <v>0.22749467885313635</v>
      </c>
      <c r="K443"/>
      <c r="L443"/>
      <c r="M443"/>
      <c r="N443"/>
    </row>
    <row r="444" spans="1:14" ht="15" customHeight="1">
      <c r="A444" s="96"/>
      <c r="B444" s="115"/>
      <c r="C444" s="115"/>
      <c r="D444" s="113"/>
      <c r="E444" s="113"/>
      <c r="F444" s="113"/>
      <c r="G444" s="113"/>
      <c r="H444" s="113"/>
      <c r="I444" s="8"/>
      <c r="J444" s="131"/>
      <c r="K444" s="116"/>
      <c r="L444"/>
      <c r="M444"/>
      <c r="N444"/>
    </row>
    <row r="445" spans="1:15" ht="24" customHeight="1">
      <c r="A445" s="8"/>
      <c r="B445" s="234" t="s">
        <v>203</v>
      </c>
      <c r="C445" s="235"/>
      <c r="D445" s="235"/>
      <c r="E445" s="235"/>
      <c r="F445" s="236"/>
      <c r="G445" s="97"/>
      <c r="H445" s="97"/>
      <c r="I445" s="97"/>
      <c r="J445" s="97"/>
      <c r="K445" s="113"/>
      <c r="L445" s="113"/>
      <c r="M445" s="113"/>
      <c r="N445" s="113"/>
      <c r="O445" s="3"/>
    </row>
    <row r="446" spans="1:15" ht="55.5" customHeight="1">
      <c r="A446" s="8"/>
      <c r="B446" s="45" t="s">
        <v>69</v>
      </c>
      <c r="C446" s="46" t="s">
        <v>71</v>
      </c>
      <c r="D446" s="42" t="s">
        <v>107</v>
      </c>
      <c r="E446" s="45" t="s">
        <v>109</v>
      </c>
      <c r="F446" s="41" t="s">
        <v>124</v>
      </c>
      <c r="G446" s="129"/>
      <c r="H446" s="129"/>
      <c r="I446" s="129"/>
      <c r="J446" s="129"/>
      <c r="K446" s="113"/>
      <c r="L446" s="113"/>
      <c r="M446" s="113"/>
      <c r="N446" s="113"/>
      <c r="O446" s="3"/>
    </row>
    <row r="447" spans="1:15" ht="27" customHeight="1">
      <c r="A447" s="113"/>
      <c r="B447" s="47">
        <v>0.4</v>
      </c>
      <c r="C447" s="16">
        <v>0.33</v>
      </c>
      <c r="D447" s="47">
        <v>0.45</v>
      </c>
      <c r="E447" s="16">
        <v>2.2</v>
      </c>
      <c r="F447" s="16">
        <v>19</v>
      </c>
      <c r="G447" s="52"/>
      <c r="H447" s="52"/>
      <c r="I447" s="52"/>
      <c r="J447" s="52"/>
      <c r="K447" s="113"/>
      <c r="L447" s="113"/>
      <c r="M447" s="113"/>
      <c r="N447" s="113"/>
      <c r="O447" s="3"/>
    </row>
    <row r="448" spans="1:15" ht="49.5" customHeight="1">
      <c r="A448" s="113"/>
      <c r="B448" s="45" t="s">
        <v>201</v>
      </c>
      <c r="C448" s="46" t="s">
        <v>77</v>
      </c>
      <c r="D448" s="42" t="s">
        <v>108</v>
      </c>
      <c r="E448" s="46" t="s">
        <v>110</v>
      </c>
      <c r="F448" s="130" t="s">
        <v>202</v>
      </c>
      <c r="G448" s="113"/>
      <c r="H448" s="113"/>
      <c r="I448" s="113"/>
      <c r="J448" s="113"/>
      <c r="K448" s="113"/>
      <c r="L448" s="113"/>
      <c r="M448" s="113"/>
      <c r="N448" s="113"/>
      <c r="O448" s="3"/>
    </row>
    <row r="449" spans="1:15" ht="15" customHeight="1">
      <c r="A449" s="28"/>
      <c r="B449" s="55">
        <f>G443</f>
        <v>3196.7600000000007</v>
      </c>
      <c r="C449" s="65">
        <f>H440</f>
        <v>894.5440000000001</v>
      </c>
      <c r="D449" s="55">
        <f>H442</f>
        <v>894.5440000000001</v>
      </c>
      <c r="E449" s="65">
        <f>F437+J437+O437</f>
        <v>413.4</v>
      </c>
      <c r="F449" s="163">
        <f>F443</f>
        <v>21916.328000000005</v>
      </c>
      <c r="G449" s="3"/>
      <c r="H449" s="3"/>
      <c r="I449" s="3"/>
      <c r="J449" s="3"/>
      <c r="K449" s="2"/>
      <c r="O449" s="4"/>
    </row>
    <row r="450" spans="1:15" ht="15" customHeight="1">
      <c r="A450" s="28"/>
      <c r="B450" s="52"/>
      <c r="C450" s="52"/>
      <c r="D450" s="52"/>
      <c r="E450" s="52"/>
      <c r="F450" s="164"/>
      <c r="G450" s="3"/>
      <c r="H450" s="3"/>
      <c r="I450" s="3"/>
      <c r="J450" s="3"/>
      <c r="K450" s="2"/>
      <c r="O450" s="4"/>
    </row>
    <row r="451" spans="1:15" ht="15" customHeight="1">
      <c r="A451" s="28"/>
      <c r="B451" s="52"/>
      <c r="C451" s="52"/>
      <c r="D451" s="52"/>
      <c r="E451" s="52"/>
      <c r="F451" s="164"/>
      <c r="G451" s="3"/>
      <c r="H451" s="3"/>
      <c r="I451" s="3"/>
      <c r="J451" s="3"/>
      <c r="K451" s="2"/>
      <c r="O451" s="4"/>
    </row>
    <row r="452" spans="1:15" ht="15" customHeight="1">
      <c r="A452" s="28"/>
      <c r="B452" s="52"/>
      <c r="C452" s="52"/>
      <c r="D452" s="52"/>
      <c r="E452" s="52"/>
      <c r="F452" s="164"/>
      <c r="G452" s="3"/>
      <c r="H452" s="3"/>
      <c r="I452" s="3"/>
      <c r="J452" s="3"/>
      <c r="K452" s="2"/>
      <c r="O452" s="4"/>
    </row>
    <row r="453" spans="1:17" ht="22.5" customHeight="1">
      <c r="A453" s="28"/>
      <c r="B453" s="237" t="s">
        <v>350</v>
      </c>
      <c r="C453" s="237"/>
      <c r="D453" s="237"/>
      <c r="E453" s="237"/>
      <c r="F453" s="237"/>
      <c r="G453" s="237"/>
      <c r="H453" s="237"/>
      <c r="I453" s="237"/>
      <c r="J453" s="237"/>
      <c r="K453" s="237"/>
      <c r="L453" s="237"/>
      <c r="M453" s="237"/>
      <c r="N453" s="237"/>
      <c r="O453" s="237"/>
      <c r="P453" s="237"/>
      <c r="Q453" s="237"/>
    </row>
    <row r="454" spans="1:15" ht="36" customHeight="1">
      <c r="A454" s="28"/>
      <c r="B454" s="215" t="s">
        <v>148</v>
      </c>
      <c r="C454" s="216"/>
      <c r="D454" s="216"/>
      <c r="E454" s="216"/>
      <c r="F454" s="217"/>
      <c r="G454" s="218" t="s">
        <v>200</v>
      </c>
      <c r="H454" s="219"/>
      <c r="I454" s="220"/>
      <c r="J454" s="3"/>
      <c r="K454" s="2"/>
      <c r="O454" s="4"/>
    </row>
    <row r="455" spans="1:15" ht="99.75" customHeight="1">
      <c r="A455" s="28"/>
      <c r="B455" s="48" t="s">
        <v>106</v>
      </c>
      <c r="C455" s="41" t="s">
        <v>111</v>
      </c>
      <c r="D455" s="74" t="s">
        <v>112</v>
      </c>
      <c r="E455" s="76" t="s">
        <v>105</v>
      </c>
      <c r="F455" s="51" t="s">
        <v>98</v>
      </c>
      <c r="G455" s="80" t="s">
        <v>93</v>
      </c>
      <c r="H455" s="76" t="s">
        <v>92</v>
      </c>
      <c r="I455" s="74" t="s">
        <v>146</v>
      </c>
      <c r="J455" s="3"/>
      <c r="K455" s="2"/>
      <c r="O455" s="4"/>
    </row>
    <row r="456" spans="1:15" ht="15" customHeight="1">
      <c r="A456" s="28"/>
      <c r="B456" s="49">
        <f>0.32*F449</f>
        <v>7013.224960000001</v>
      </c>
      <c r="C456" s="133">
        <f>5*F449</f>
        <v>109581.64000000003</v>
      </c>
      <c r="D456" s="50">
        <f>B447*B449+0.8*C447*C449+0.5*D447*D449+E447*E449</f>
        <v>2625.616016000001</v>
      </c>
      <c r="E456" s="50">
        <f>0.26*1*F449</f>
        <v>5698.245280000002</v>
      </c>
      <c r="F456" s="49">
        <f>D456+E456</f>
        <v>8323.861296000003</v>
      </c>
      <c r="G456" s="165">
        <f>F437</f>
        <v>156.89999999999998</v>
      </c>
      <c r="H456" s="166">
        <f>J437</f>
        <v>207.10000000000002</v>
      </c>
      <c r="I456" s="165">
        <f>O437</f>
        <v>49.4</v>
      </c>
      <c r="J456" s="3"/>
      <c r="K456" s="2"/>
      <c r="O456" s="4"/>
    </row>
    <row r="457" spans="1:17" ht="15" customHeight="1">
      <c r="A457" s="28"/>
      <c r="B457" s="221"/>
      <c r="C457" s="224" t="s">
        <v>145</v>
      </c>
      <c r="D457" s="225"/>
      <c r="E457" s="226"/>
      <c r="F457" s="227" t="s">
        <v>95</v>
      </c>
      <c r="G457" s="228"/>
      <c r="H457" s="228"/>
      <c r="I457" s="228"/>
      <c r="J457" s="228"/>
      <c r="K457" s="228"/>
      <c r="L457" s="228"/>
      <c r="M457" s="228"/>
      <c r="N457" s="229"/>
      <c r="O457" s="179" t="s">
        <v>149</v>
      </c>
      <c r="P457" s="182" t="s">
        <v>222</v>
      </c>
      <c r="Q457" s="185" t="s">
        <v>223</v>
      </c>
    </row>
    <row r="458" spans="1:17" ht="15" customHeight="1">
      <c r="A458" s="28"/>
      <c r="B458" s="222"/>
      <c r="C458" s="188" t="s">
        <v>78</v>
      </c>
      <c r="D458" s="191" t="s">
        <v>79</v>
      </c>
      <c r="E458" s="194" t="s">
        <v>90</v>
      </c>
      <c r="F458" s="197" t="s">
        <v>147</v>
      </c>
      <c r="G458" s="200" t="s">
        <v>99</v>
      </c>
      <c r="H458" s="201"/>
      <c r="I458" s="202"/>
      <c r="J458" s="206" t="s">
        <v>94</v>
      </c>
      <c r="K458" s="207"/>
      <c r="L458" s="208"/>
      <c r="M458" s="73"/>
      <c r="N458" s="212" t="s">
        <v>162</v>
      </c>
      <c r="O458" s="180"/>
      <c r="P458" s="183"/>
      <c r="Q458" s="186"/>
    </row>
    <row r="459" spans="1:17" ht="15" customHeight="1">
      <c r="A459" s="28"/>
      <c r="B459" s="222"/>
      <c r="C459" s="189"/>
      <c r="D459" s="192"/>
      <c r="E459" s="195"/>
      <c r="F459" s="198"/>
      <c r="G459" s="203"/>
      <c r="H459" s="204"/>
      <c r="I459" s="205"/>
      <c r="J459" s="209"/>
      <c r="K459" s="210"/>
      <c r="L459" s="211"/>
      <c r="M459" s="73"/>
      <c r="N459" s="213"/>
      <c r="O459" s="180"/>
      <c r="P459" s="183"/>
      <c r="Q459" s="186"/>
    </row>
    <row r="460" spans="1:17" ht="60" customHeight="1">
      <c r="A460" s="28"/>
      <c r="B460" s="223"/>
      <c r="C460" s="190"/>
      <c r="D460" s="193"/>
      <c r="E460" s="196"/>
      <c r="F460" s="199"/>
      <c r="G460" s="120" t="s">
        <v>97</v>
      </c>
      <c r="H460" s="121" t="s">
        <v>193</v>
      </c>
      <c r="I460" s="87" t="s">
        <v>96</v>
      </c>
      <c r="J460" s="120" t="s">
        <v>178</v>
      </c>
      <c r="K460" s="121" t="s">
        <v>91</v>
      </c>
      <c r="L460" s="87" t="s">
        <v>96</v>
      </c>
      <c r="M460" s="73"/>
      <c r="N460" s="214"/>
      <c r="O460" s="181"/>
      <c r="P460" s="184"/>
      <c r="Q460" s="187"/>
    </row>
    <row r="461" spans="1:17" ht="15" customHeight="1">
      <c r="A461" s="28"/>
      <c r="B461" s="53" t="s">
        <v>52</v>
      </c>
      <c r="C461" s="65">
        <f>F456</f>
        <v>8323.861296000003</v>
      </c>
      <c r="D461" s="66">
        <v>24.2</v>
      </c>
      <c r="E461" s="50">
        <f>C461*D461</f>
        <v>201437.44336320006</v>
      </c>
      <c r="F461" s="72">
        <f>C456</f>
        <v>109581.64000000003</v>
      </c>
      <c r="G461" s="71">
        <v>72</v>
      </c>
      <c r="H461" s="70">
        <v>26</v>
      </c>
      <c r="I461" s="75">
        <v>43</v>
      </c>
      <c r="J461" s="71">
        <f>G461*G456</f>
        <v>11296.8</v>
      </c>
      <c r="K461" s="70">
        <f>H461*H456</f>
        <v>5384.6</v>
      </c>
      <c r="L461" s="75">
        <f>I461*I456</f>
        <v>2124.2</v>
      </c>
      <c r="N461" s="93">
        <f>F461+0.51*(J461+K461+L461)</f>
        <v>119172.49600000003</v>
      </c>
      <c r="O461" s="94">
        <f>N461/E461</f>
        <v>0.5916104474436119</v>
      </c>
      <c r="P461" s="95">
        <f>1-(POWER(2.718,(-1/O461)))</f>
        <v>0.8155037603748406</v>
      </c>
      <c r="Q461" s="49">
        <f>(E461-P461*N461)*2592</f>
        <v>270220729.7311198</v>
      </c>
    </row>
    <row r="462" spans="1:17" ht="15" customHeight="1">
      <c r="A462" s="28"/>
      <c r="B462" s="31" t="s">
        <v>53</v>
      </c>
      <c r="C462" s="65">
        <f>F456</f>
        <v>8323.861296000003</v>
      </c>
      <c r="D462" s="66">
        <v>23.1</v>
      </c>
      <c r="E462" s="50">
        <f aca="true" t="shared" si="23" ref="E462:E472">C462*D462</f>
        <v>192281.19593760007</v>
      </c>
      <c r="F462" s="72">
        <f>C456</f>
        <v>109581.64000000003</v>
      </c>
      <c r="G462" s="71">
        <v>84</v>
      </c>
      <c r="H462" s="70">
        <v>37</v>
      </c>
      <c r="I462" s="75">
        <v>57</v>
      </c>
      <c r="J462" s="71">
        <f>G462*G456</f>
        <v>13179.599999999999</v>
      </c>
      <c r="K462" s="70">
        <f>H462*H456</f>
        <v>7662.700000000001</v>
      </c>
      <c r="L462" s="75">
        <f>I462*I456</f>
        <v>2815.7999999999997</v>
      </c>
      <c r="N462" s="93">
        <f aca="true" t="shared" si="24" ref="N462:N472">F462+0.51*(J462+K462+L462)</f>
        <v>121647.27100000002</v>
      </c>
      <c r="O462" s="94">
        <f aca="true" t="shared" si="25" ref="O462:O472">N462/E462</f>
        <v>0.6326529768385543</v>
      </c>
      <c r="P462" s="95">
        <f aca="true" t="shared" si="26" ref="P462:P472">1-(POWER(2.718,(-1/O462)))</f>
        <v>0.7941240516502638</v>
      </c>
      <c r="Q462" s="49">
        <f aca="true" t="shared" si="27" ref="Q462:Q472">(E462-P462*N462)*2592</f>
        <v>247997822.39134324</v>
      </c>
    </row>
    <row r="463" spans="1:17" ht="15" customHeight="1">
      <c r="A463" s="28"/>
      <c r="B463" s="53" t="s">
        <v>54</v>
      </c>
      <c r="C463" s="65">
        <f>F456</f>
        <v>8323.861296000003</v>
      </c>
      <c r="D463" s="66">
        <v>20.3</v>
      </c>
      <c r="E463" s="50">
        <f t="shared" si="23"/>
        <v>168974.38430880007</v>
      </c>
      <c r="F463" s="72">
        <f>C456</f>
        <v>109581.64000000003</v>
      </c>
      <c r="G463" s="71">
        <v>95</v>
      </c>
      <c r="H463" s="70">
        <v>52</v>
      </c>
      <c r="I463" s="75">
        <v>77</v>
      </c>
      <c r="J463" s="71">
        <f>G463*G456</f>
        <v>14905.499999999998</v>
      </c>
      <c r="K463" s="70">
        <f>H463*H456</f>
        <v>10769.2</v>
      </c>
      <c r="L463" s="75">
        <f>I463*I456</f>
        <v>3803.7999999999997</v>
      </c>
      <c r="N463" s="93">
        <f t="shared" si="24"/>
        <v>124615.67500000003</v>
      </c>
      <c r="O463" s="94">
        <f t="shared" si="25"/>
        <v>0.7374826398080868</v>
      </c>
      <c r="P463" s="95">
        <f t="shared" si="26"/>
        <v>0.7422650453363113</v>
      </c>
      <c r="Q463" s="49">
        <f t="shared" si="27"/>
        <v>198227151.90656355</v>
      </c>
    </row>
    <row r="464" spans="1:17" ht="15" customHeight="1">
      <c r="A464" s="28"/>
      <c r="B464" s="31" t="s">
        <v>55</v>
      </c>
      <c r="C464" s="65">
        <f>F456</f>
        <v>8323.861296000003</v>
      </c>
      <c r="D464" s="66">
        <v>13.9</v>
      </c>
      <c r="E464" s="50">
        <f t="shared" si="23"/>
        <v>115701.67201440004</v>
      </c>
      <c r="F464" s="72">
        <f>C456</f>
        <v>109581.64000000003</v>
      </c>
      <c r="G464" s="71">
        <v>83</v>
      </c>
      <c r="H464" s="70">
        <v>66</v>
      </c>
      <c r="I464" s="75">
        <v>90</v>
      </c>
      <c r="J464" s="71">
        <f>G464*G456</f>
        <v>13022.699999999999</v>
      </c>
      <c r="K464" s="70">
        <f>H464*H456</f>
        <v>13668.600000000002</v>
      </c>
      <c r="L464" s="75">
        <f>I464*I456</f>
        <v>4446</v>
      </c>
      <c r="N464" s="93">
        <f t="shared" si="24"/>
        <v>125461.66300000003</v>
      </c>
      <c r="O464" s="94">
        <f t="shared" si="25"/>
        <v>1.0843547963972835</v>
      </c>
      <c r="P464" s="95">
        <f t="shared" si="26"/>
        <v>0.6023216496922659</v>
      </c>
      <c r="Q464" s="49">
        <f t="shared" si="27"/>
        <v>104025762.90660793</v>
      </c>
    </row>
    <row r="465" spans="1:17" ht="15" customHeight="1">
      <c r="A465" s="28"/>
      <c r="B465" s="53" t="s">
        <v>56</v>
      </c>
      <c r="C465" s="65">
        <f>F456</f>
        <v>8323.861296000003</v>
      </c>
      <c r="D465" s="66">
        <v>8.9</v>
      </c>
      <c r="E465" s="50">
        <f t="shared" si="23"/>
        <v>74082.36553440003</v>
      </c>
      <c r="F465" s="72">
        <f>C456</f>
        <v>109581.64000000003</v>
      </c>
      <c r="G465" s="71">
        <v>92</v>
      </c>
      <c r="H465" s="70">
        <v>79</v>
      </c>
      <c r="I465" s="75">
        <v>114</v>
      </c>
      <c r="J465" s="71">
        <f>G465*G456</f>
        <v>14434.799999999997</v>
      </c>
      <c r="K465" s="70">
        <f>H465*H456</f>
        <v>16360.900000000001</v>
      </c>
      <c r="L465" s="75">
        <f>I465*I456</f>
        <v>5631.599999999999</v>
      </c>
      <c r="N465" s="93">
        <f t="shared" si="24"/>
        <v>128159.56300000002</v>
      </c>
      <c r="O465" s="94">
        <f t="shared" si="25"/>
        <v>1.7299604578702246</v>
      </c>
      <c r="P465" s="95">
        <f t="shared" si="26"/>
        <v>0.43897396138138545</v>
      </c>
      <c r="Q465" s="49">
        <f t="shared" si="27"/>
        <v>46198912.40019218</v>
      </c>
    </row>
    <row r="466" spans="1:17" ht="15" customHeight="1">
      <c r="A466" s="28"/>
      <c r="B466" s="31" t="s">
        <v>57</v>
      </c>
      <c r="C466" s="65">
        <f>F456</f>
        <v>8323.861296000003</v>
      </c>
      <c r="D466" s="66">
        <v>5.5</v>
      </c>
      <c r="E466" s="50">
        <f t="shared" si="23"/>
        <v>45781.237128000015</v>
      </c>
      <c r="F466" s="72">
        <f>C456</f>
        <v>109581.64000000003</v>
      </c>
      <c r="G466" s="71">
        <v>95</v>
      </c>
      <c r="H466" s="70">
        <v>83</v>
      </c>
      <c r="I466" s="75">
        <v>122</v>
      </c>
      <c r="J466" s="71">
        <f>G466*G456</f>
        <v>14905.499999999998</v>
      </c>
      <c r="K466" s="70">
        <f>H466*H456</f>
        <v>17189.300000000003</v>
      </c>
      <c r="L466" s="75">
        <f>I466*I456</f>
        <v>6026.8</v>
      </c>
      <c r="N466" s="93">
        <f t="shared" si="24"/>
        <v>129023.65600000003</v>
      </c>
      <c r="O466" s="94">
        <f t="shared" si="25"/>
        <v>2.8182649507539974</v>
      </c>
      <c r="P466" s="95">
        <f t="shared" si="26"/>
        <v>0.2986803136538866</v>
      </c>
      <c r="Q466" s="49">
        <f t="shared" si="27"/>
        <v>18777513.532705784</v>
      </c>
    </row>
    <row r="467" spans="1:17" ht="15" customHeight="1">
      <c r="A467" s="28"/>
      <c r="B467" s="53" t="s">
        <v>58</v>
      </c>
      <c r="C467" s="65">
        <f>F456</f>
        <v>8323.861296000003</v>
      </c>
      <c r="D467" s="66">
        <v>1.8</v>
      </c>
      <c r="E467" s="50">
        <f t="shared" si="23"/>
        <v>14982.950332800005</v>
      </c>
      <c r="F467" s="72">
        <f>C456</f>
        <v>109581.64000000003</v>
      </c>
      <c r="G467" s="71">
        <v>93</v>
      </c>
      <c r="H467" s="70">
        <v>81</v>
      </c>
      <c r="I467" s="75">
        <v>118</v>
      </c>
      <c r="J467" s="71">
        <f>G467*G456</f>
        <v>14591.699999999997</v>
      </c>
      <c r="K467" s="70">
        <f>H467*H456</f>
        <v>16775.100000000002</v>
      </c>
      <c r="L467" s="75">
        <f>I467*I456</f>
        <v>5829.2</v>
      </c>
      <c r="N467" s="93">
        <f t="shared" si="24"/>
        <v>128551.60000000003</v>
      </c>
      <c r="O467" s="94">
        <f t="shared" si="25"/>
        <v>8.579858915942651</v>
      </c>
      <c r="P467" s="95">
        <f t="shared" si="26"/>
        <v>0.11000545763148017</v>
      </c>
      <c r="Q467" s="49">
        <f t="shared" si="27"/>
        <v>2181356.5564423087</v>
      </c>
    </row>
    <row r="468" spans="1:17" ht="15" customHeight="1">
      <c r="A468" s="28"/>
      <c r="B468" s="31" t="s">
        <v>59</v>
      </c>
      <c r="C468" s="65">
        <f>F456</f>
        <v>8323.861296000003</v>
      </c>
      <c r="D468" s="66">
        <v>1.8</v>
      </c>
      <c r="E468" s="50">
        <f t="shared" si="23"/>
        <v>14982.950332800005</v>
      </c>
      <c r="F468" s="72">
        <f>C456</f>
        <v>109581.64000000003</v>
      </c>
      <c r="G468" s="71">
        <v>93</v>
      </c>
      <c r="H468" s="70">
        <v>73</v>
      </c>
      <c r="I468" s="75">
        <v>106</v>
      </c>
      <c r="J468" s="71">
        <f>G468*G456</f>
        <v>14591.699999999997</v>
      </c>
      <c r="K468" s="70">
        <f>H468*H456</f>
        <v>15118.300000000001</v>
      </c>
      <c r="L468" s="75">
        <f>I468*I456</f>
        <v>5236.4</v>
      </c>
      <c r="N468" s="93">
        <f t="shared" si="24"/>
        <v>127404.30400000003</v>
      </c>
      <c r="O468" s="94">
        <f t="shared" si="25"/>
        <v>8.503285479168428</v>
      </c>
      <c r="P468" s="95">
        <f t="shared" si="26"/>
        <v>0.11093898203894781</v>
      </c>
      <c r="Q468" s="49">
        <f t="shared" si="27"/>
        <v>2200210.2307970473</v>
      </c>
    </row>
    <row r="469" spans="1:17" ht="15" customHeight="1">
      <c r="A469" s="28"/>
      <c r="B469" s="53" t="s">
        <v>60</v>
      </c>
      <c r="C469" s="65">
        <f>F456</f>
        <v>8323.861296000003</v>
      </c>
      <c r="D469" s="66">
        <v>5.8</v>
      </c>
      <c r="E469" s="50">
        <f t="shared" si="23"/>
        <v>48278.39551680002</v>
      </c>
      <c r="F469" s="72">
        <f>C456</f>
        <v>109581.64000000003</v>
      </c>
      <c r="G469" s="71">
        <v>89</v>
      </c>
      <c r="H469" s="70">
        <v>57</v>
      </c>
      <c r="I469" s="75">
        <v>81</v>
      </c>
      <c r="J469" s="71">
        <f>G469*G456</f>
        <v>13964.099999999999</v>
      </c>
      <c r="K469" s="70">
        <f>H469*H456</f>
        <v>11804.7</v>
      </c>
      <c r="L469" s="75">
        <f>I469*I456</f>
        <v>4001.4</v>
      </c>
      <c r="N469" s="93">
        <f t="shared" si="24"/>
        <v>124764.44200000002</v>
      </c>
      <c r="O469" s="94">
        <f t="shared" si="25"/>
        <v>2.5842706797615973</v>
      </c>
      <c r="P469" s="95">
        <f t="shared" si="26"/>
        <v>0.3208520275853931</v>
      </c>
      <c r="Q469" s="49">
        <f t="shared" si="27"/>
        <v>21377445.688759245</v>
      </c>
    </row>
    <row r="470" spans="1:17" ht="15" customHeight="1">
      <c r="A470" s="28"/>
      <c r="B470" s="31" t="s">
        <v>61</v>
      </c>
      <c r="C470" s="65">
        <f>F456</f>
        <v>8323.861296000003</v>
      </c>
      <c r="D470" s="66">
        <v>12.1</v>
      </c>
      <c r="E470" s="50">
        <f t="shared" si="23"/>
        <v>100718.72168160003</v>
      </c>
      <c r="F470" s="72">
        <f>C456</f>
        <v>109581.64000000003</v>
      </c>
      <c r="G470" s="71">
        <v>82</v>
      </c>
      <c r="H470" s="70">
        <v>40</v>
      </c>
      <c r="I470" s="75">
        <v>59</v>
      </c>
      <c r="J470" s="71">
        <f>G470*G456</f>
        <v>12865.799999999997</v>
      </c>
      <c r="K470" s="70">
        <f>H470*H456</f>
        <v>8284</v>
      </c>
      <c r="L470" s="75">
        <f>I470*I456</f>
        <v>2914.6</v>
      </c>
      <c r="N470" s="93">
        <f t="shared" si="24"/>
        <v>121854.48400000003</v>
      </c>
      <c r="O470" s="94">
        <f t="shared" si="25"/>
        <v>1.2098493901185128</v>
      </c>
      <c r="P470" s="95">
        <f t="shared" si="26"/>
        <v>0.5624058788326382</v>
      </c>
      <c r="Q470" s="49">
        <f t="shared" si="27"/>
        <v>83428816.7983511</v>
      </c>
    </row>
    <row r="471" spans="1:17" ht="15" customHeight="1">
      <c r="A471" s="28"/>
      <c r="B471" s="53" t="s">
        <v>62</v>
      </c>
      <c r="C471" s="65">
        <f>F456</f>
        <v>8323.861296000003</v>
      </c>
      <c r="D471" s="66">
        <v>17.7</v>
      </c>
      <c r="E471" s="50">
        <f t="shared" si="23"/>
        <v>147332.34493920003</v>
      </c>
      <c r="F471" s="72">
        <f>C456</f>
        <v>109581.64000000003</v>
      </c>
      <c r="G471" s="71">
        <v>67</v>
      </c>
      <c r="H471" s="70">
        <v>27</v>
      </c>
      <c r="I471" s="75">
        <v>41</v>
      </c>
      <c r="J471" s="71">
        <f>G471*G456</f>
        <v>10512.3</v>
      </c>
      <c r="K471" s="70">
        <f>H471*H456</f>
        <v>5591.700000000001</v>
      </c>
      <c r="L471" s="75">
        <f>I471*I456</f>
        <v>2025.3999999999999</v>
      </c>
      <c r="N471" s="93">
        <f t="shared" si="24"/>
        <v>118827.63400000003</v>
      </c>
      <c r="O471" s="94">
        <f t="shared" si="25"/>
        <v>0.8065278133531161</v>
      </c>
      <c r="P471" s="95">
        <f t="shared" si="26"/>
        <v>0.7105446684127035</v>
      </c>
      <c r="Q471" s="49">
        <f t="shared" si="27"/>
        <v>163036808.13992697</v>
      </c>
    </row>
    <row r="472" spans="1:17" ht="15" customHeight="1">
      <c r="A472" s="28"/>
      <c r="B472" s="31" t="s">
        <v>63</v>
      </c>
      <c r="C472" s="65">
        <f>F456</f>
        <v>8323.861296000003</v>
      </c>
      <c r="D472" s="66">
        <v>22</v>
      </c>
      <c r="E472" s="50">
        <f t="shared" si="23"/>
        <v>183124.94851200006</v>
      </c>
      <c r="F472" s="72">
        <f>C456</f>
        <v>109581.64000000003</v>
      </c>
      <c r="G472" s="71">
        <v>64</v>
      </c>
      <c r="H472" s="70">
        <v>22</v>
      </c>
      <c r="I472" s="75">
        <v>37</v>
      </c>
      <c r="J472" s="71">
        <f>G472*G456</f>
        <v>10041.599999999999</v>
      </c>
      <c r="K472" s="70">
        <f>H472*H456</f>
        <v>4556.200000000001</v>
      </c>
      <c r="L472" s="75">
        <f>I472*I456</f>
        <v>1827.8</v>
      </c>
      <c r="N472" s="93">
        <f t="shared" si="24"/>
        <v>117958.69600000003</v>
      </c>
      <c r="O472" s="94">
        <f t="shared" si="25"/>
        <v>0.6441432309386849</v>
      </c>
      <c r="P472" s="95">
        <f t="shared" si="26"/>
        <v>0.7882372614335351</v>
      </c>
      <c r="Q472" s="49">
        <f t="shared" si="27"/>
        <v>233657159.36607426</v>
      </c>
    </row>
    <row r="473" spans="1:17" ht="15" customHeight="1">
      <c r="A473" s="28"/>
      <c r="B473" s="29"/>
      <c r="C473" s="28"/>
      <c r="D473" s="28"/>
      <c r="E473" s="30"/>
      <c r="F473" s="7"/>
      <c r="G473" s="3"/>
      <c r="H473" s="3"/>
      <c r="I473" s="3"/>
      <c r="J473" s="3"/>
      <c r="K473" s="2"/>
      <c r="O473" s="122"/>
      <c r="P473" s="123" t="s">
        <v>188</v>
      </c>
      <c r="Q473" s="133">
        <f>SUM(Q461:Q472)</f>
        <v>1391329689.6488833</v>
      </c>
    </row>
    <row r="474" spans="1:17" ht="39.75" customHeight="1">
      <c r="A474" s="174" t="s">
        <v>204</v>
      </c>
      <c r="B474" s="174"/>
      <c r="C474" s="174"/>
      <c r="D474" s="174"/>
      <c r="E474" s="174"/>
      <c r="F474" s="174"/>
      <c r="G474" s="174"/>
      <c r="H474" s="174"/>
      <c r="I474" s="174"/>
      <c r="J474" s="174"/>
      <c r="K474" s="2"/>
      <c r="O474" s="122"/>
      <c r="P474" s="123" t="s">
        <v>189</v>
      </c>
      <c r="Q474" s="50">
        <f>(0.278*Q473)/1000</f>
        <v>386789.6537223896</v>
      </c>
    </row>
    <row r="475" spans="1:17" ht="42.75" customHeight="1">
      <c r="A475" s="174" t="s">
        <v>205</v>
      </c>
      <c r="B475" s="174"/>
      <c r="C475" s="174"/>
      <c r="D475" s="174"/>
      <c r="E475" s="174"/>
      <c r="F475" s="174"/>
      <c r="G475" s="174"/>
      <c r="H475" s="174"/>
      <c r="I475" s="174"/>
      <c r="J475" s="175" t="s">
        <v>226</v>
      </c>
      <c r="K475" s="175"/>
      <c r="L475" s="175"/>
      <c r="M475" s="175"/>
      <c r="N475" s="175"/>
      <c r="O475" s="122"/>
      <c r="P475" s="124" t="s">
        <v>191</v>
      </c>
      <c r="Q475" s="135">
        <f>Q474/B456</f>
        <v>55.151468251545936</v>
      </c>
    </row>
    <row r="476" spans="1:17" ht="30.75" customHeight="1">
      <c r="A476" s="28"/>
      <c r="B476" s="29"/>
      <c r="C476" s="28"/>
      <c r="D476" s="28"/>
      <c r="E476" s="30"/>
      <c r="F476" s="7"/>
      <c r="G476" s="3"/>
      <c r="H476" s="3"/>
      <c r="I476" s="3"/>
      <c r="J476" s="176" t="s">
        <v>351</v>
      </c>
      <c r="K476" s="177"/>
      <c r="L476" s="177"/>
      <c r="M476" s="178"/>
      <c r="O476" s="125" t="s">
        <v>81</v>
      </c>
      <c r="P476" s="137" t="s">
        <v>192</v>
      </c>
      <c r="Q476" s="134">
        <f>82.81*J443+87.7</f>
        <v>106.53883435582823</v>
      </c>
    </row>
    <row r="477" spans="1:17" ht="15" customHeight="1">
      <c r="A477" s="28"/>
      <c r="B477" s="29"/>
      <c r="C477" s="28"/>
      <c r="D477" s="28"/>
      <c r="E477" s="30"/>
      <c r="F477" s="7"/>
      <c r="G477" s="3"/>
      <c r="H477" s="3"/>
      <c r="I477" s="3"/>
      <c r="J477" s="3"/>
      <c r="K477" s="2"/>
      <c r="O477" s="126" t="s">
        <v>164</v>
      </c>
      <c r="P477" s="138" t="s">
        <v>163</v>
      </c>
      <c r="Q477" s="136" t="str">
        <f>IF(Q476&gt;Q475,"UYGUN",IF(Q476&lt;=Q475,"UYGUN DEĞİL"))</f>
        <v>UYGUN</v>
      </c>
    </row>
    <row r="478" spans="1:17" ht="15" customHeight="1">
      <c r="A478" s="28"/>
      <c r="B478" s="29"/>
      <c r="C478" s="28"/>
      <c r="D478" s="28"/>
      <c r="E478" s="30"/>
      <c r="F478" s="7"/>
      <c r="G478" s="3"/>
      <c r="H478" s="3"/>
      <c r="I478" s="3"/>
      <c r="J478" s="3"/>
      <c r="K478" s="2"/>
      <c r="O478" s="168"/>
      <c r="P478" s="169"/>
      <c r="Q478" s="170"/>
    </row>
    <row r="479" spans="1:17" ht="15" customHeight="1">
      <c r="A479" s="140"/>
      <c r="B479" s="140"/>
      <c r="C479" s="141"/>
      <c r="D479" s="142"/>
      <c r="E479" s="142"/>
      <c r="F479" s="142"/>
      <c r="G479" s="143"/>
      <c r="H479" s="143"/>
      <c r="I479" s="143"/>
      <c r="J479" s="143"/>
      <c r="K479" s="143"/>
      <c r="L479" s="139"/>
      <c r="M479" s="139"/>
      <c r="N479" s="139"/>
      <c r="O479" s="144"/>
      <c r="P479" s="139"/>
      <c r="Q479" s="139"/>
    </row>
    <row r="482" spans="1:18" ht="15" customHeight="1">
      <c r="A482" s="299" t="s">
        <v>227</v>
      </c>
      <c r="B482" s="300"/>
      <c r="C482" s="300"/>
      <c r="D482" s="300"/>
      <c r="E482" s="300"/>
      <c r="F482" s="300"/>
      <c r="G482" s="300"/>
      <c r="H482" s="300"/>
      <c r="I482" s="300"/>
      <c r="J482" s="301"/>
      <c r="K482" s="301"/>
      <c r="L482" s="301"/>
      <c r="M482" s="301"/>
      <c r="N482" s="301"/>
      <c r="O482" s="301"/>
      <c r="P482" s="301"/>
      <c r="Q482" s="301"/>
      <c r="R482" s="301"/>
    </row>
    <row r="483" spans="1:18" ht="15" customHeight="1">
      <c r="A483" s="302" t="s">
        <v>228</v>
      </c>
      <c r="B483" s="303"/>
      <c r="C483" s="146" t="s">
        <v>229</v>
      </c>
      <c r="D483" s="147" t="s">
        <v>230</v>
      </c>
      <c r="E483" s="148" t="s">
        <v>231</v>
      </c>
      <c r="F483" s="149" t="s">
        <v>228</v>
      </c>
      <c r="G483" s="146" t="s">
        <v>229</v>
      </c>
      <c r="H483" s="147" t="s">
        <v>230</v>
      </c>
      <c r="I483" s="148" t="s">
        <v>231</v>
      </c>
      <c r="J483" s="302" t="s">
        <v>228</v>
      </c>
      <c r="K483" s="302"/>
      <c r="L483" s="146" t="s">
        <v>229</v>
      </c>
      <c r="M483" s="147" t="s">
        <v>230</v>
      </c>
      <c r="N483" s="148" t="s">
        <v>231</v>
      </c>
      <c r="O483" s="149" t="s">
        <v>228</v>
      </c>
      <c r="P483" s="146" t="s">
        <v>229</v>
      </c>
      <c r="Q483" s="147" t="s">
        <v>230</v>
      </c>
      <c r="R483" s="148" t="s">
        <v>232</v>
      </c>
    </row>
    <row r="484" spans="1:18" ht="15" customHeight="1">
      <c r="A484" s="304" t="s">
        <v>233</v>
      </c>
      <c r="B484" s="305"/>
      <c r="C484" s="151">
        <v>0</v>
      </c>
      <c r="D484" s="152">
        <v>38</v>
      </c>
      <c r="E484" s="136">
        <v>1</v>
      </c>
      <c r="F484" s="153" t="s">
        <v>234</v>
      </c>
      <c r="G484" s="154">
        <v>-3</v>
      </c>
      <c r="H484" s="155">
        <v>33</v>
      </c>
      <c r="I484" s="156">
        <v>2</v>
      </c>
      <c r="J484" s="304" t="s">
        <v>235</v>
      </c>
      <c r="K484" s="306"/>
      <c r="L484" s="151">
        <v>-18</v>
      </c>
      <c r="M484" s="152">
        <v>38</v>
      </c>
      <c r="N484" s="136">
        <v>3</v>
      </c>
      <c r="O484" s="150" t="s">
        <v>236</v>
      </c>
      <c r="P484" s="151">
        <v>-15</v>
      </c>
      <c r="Q484" s="152">
        <v>32</v>
      </c>
      <c r="R484" s="157">
        <v>4</v>
      </c>
    </row>
    <row r="485" spans="1:18" ht="15" customHeight="1">
      <c r="A485" s="304" t="s">
        <v>237</v>
      </c>
      <c r="B485" s="306"/>
      <c r="C485" s="151">
        <v>-3</v>
      </c>
      <c r="D485" s="152">
        <v>35</v>
      </c>
      <c r="E485" s="136">
        <v>2</v>
      </c>
      <c r="F485" s="150" t="s">
        <v>238</v>
      </c>
      <c r="G485" s="151">
        <v>0</v>
      </c>
      <c r="H485" s="152">
        <v>37</v>
      </c>
      <c r="I485" s="157">
        <v>1</v>
      </c>
      <c r="J485" s="304" t="s">
        <v>239</v>
      </c>
      <c r="K485" s="306"/>
      <c r="L485" s="151">
        <v>-9</v>
      </c>
      <c r="M485" s="152">
        <v>34</v>
      </c>
      <c r="N485" s="136">
        <v>3</v>
      </c>
      <c r="O485" s="150" t="s">
        <v>240</v>
      </c>
      <c r="P485" s="151">
        <v>-3</v>
      </c>
      <c r="Q485" s="152">
        <v>32</v>
      </c>
      <c r="R485" s="157">
        <v>2</v>
      </c>
    </row>
    <row r="486" spans="1:18" ht="15" customHeight="1">
      <c r="A486" s="304" t="s">
        <v>241</v>
      </c>
      <c r="B486" s="306"/>
      <c r="C486" s="151">
        <v>-12</v>
      </c>
      <c r="D486" s="152">
        <v>34</v>
      </c>
      <c r="E486" s="136">
        <v>3</v>
      </c>
      <c r="F486" s="150" t="s">
        <v>242</v>
      </c>
      <c r="G486" s="151">
        <v>-27</v>
      </c>
      <c r="H486" s="152">
        <v>30</v>
      </c>
      <c r="I486" s="157">
        <v>4</v>
      </c>
      <c r="J486" s="307" t="s">
        <v>243</v>
      </c>
      <c r="K486" s="307"/>
      <c r="L486" s="158"/>
      <c r="M486" s="159"/>
      <c r="N486" s="136">
        <v>1</v>
      </c>
      <c r="O486" s="150" t="s">
        <v>244</v>
      </c>
      <c r="P486" s="151">
        <v>3</v>
      </c>
      <c r="Q486" s="152">
        <v>37</v>
      </c>
      <c r="R486" s="157"/>
    </row>
    <row r="487" spans="1:18" ht="15" customHeight="1">
      <c r="A487" s="304" t="s">
        <v>245</v>
      </c>
      <c r="B487" s="306"/>
      <c r="C487" s="151">
        <v>-12</v>
      </c>
      <c r="D487" s="152">
        <v>34</v>
      </c>
      <c r="E487" s="136">
        <v>3</v>
      </c>
      <c r="F487" s="150" t="s">
        <v>246</v>
      </c>
      <c r="G487" s="151">
        <v>-12</v>
      </c>
      <c r="H487" s="152">
        <v>34</v>
      </c>
      <c r="I487" s="157">
        <v>4</v>
      </c>
      <c r="J487" s="307" t="s">
        <v>247</v>
      </c>
      <c r="K487" s="307"/>
      <c r="L487" s="158"/>
      <c r="M487" s="159"/>
      <c r="N487" s="136">
        <v>1</v>
      </c>
      <c r="O487" s="150" t="s">
        <v>248</v>
      </c>
      <c r="P487" s="160"/>
      <c r="Q487" s="161"/>
      <c r="R487" s="162">
        <v>1</v>
      </c>
    </row>
    <row r="488" spans="1:18" ht="15" customHeight="1">
      <c r="A488" s="304" t="s">
        <v>249</v>
      </c>
      <c r="B488" s="306"/>
      <c r="C488" s="151">
        <v>0</v>
      </c>
      <c r="D488" s="152">
        <v>37</v>
      </c>
      <c r="E488" s="136">
        <v>1</v>
      </c>
      <c r="F488" s="150" t="s">
        <v>250</v>
      </c>
      <c r="G488" s="151">
        <v>-15</v>
      </c>
      <c r="H488" s="152">
        <v>36</v>
      </c>
      <c r="I488" s="157">
        <v>4</v>
      </c>
      <c r="J488" s="307" t="s">
        <v>251</v>
      </c>
      <c r="K488" s="307"/>
      <c r="L488" s="158"/>
      <c r="M488" s="159"/>
      <c r="N488" s="136">
        <v>1</v>
      </c>
      <c r="O488" s="150" t="s">
        <v>252</v>
      </c>
      <c r="P488" s="160"/>
      <c r="Q488" s="161"/>
      <c r="R488" s="162">
        <v>1</v>
      </c>
    </row>
    <row r="489" spans="1:18" ht="15" customHeight="1">
      <c r="A489" s="304" t="s">
        <v>253</v>
      </c>
      <c r="B489" s="306"/>
      <c r="C489" s="151">
        <v>3</v>
      </c>
      <c r="D489" s="152">
        <v>39</v>
      </c>
      <c r="E489" s="136">
        <v>1</v>
      </c>
      <c r="F489" s="150" t="s">
        <v>254</v>
      </c>
      <c r="G489" s="151">
        <v>-12</v>
      </c>
      <c r="H489" s="152">
        <v>35</v>
      </c>
      <c r="I489" s="157">
        <v>3</v>
      </c>
      <c r="J489" s="307" t="s">
        <v>255</v>
      </c>
      <c r="K489" s="307"/>
      <c r="L489" s="158"/>
      <c r="M489" s="159"/>
      <c r="N489" s="136">
        <v>1</v>
      </c>
      <c r="O489" s="150" t="s">
        <v>256</v>
      </c>
      <c r="P489" s="160"/>
      <c r="Q489" s="161"/>
      <c r="R489" s="162">
        <v>1</v>
      </c>
    </row>
    <row r="490" spans="1:18" ht="15" customHeight="1">
      <c r="A490" s="304" t="s">
        <v>257</v>
      </c>
      <c r="B490" s="306"/>
      <c r="C490" s="151">
        <v>-3</v>
      </c>
      <c r="D490" s="152">
        <v>40</v>
      </c>
      <c r="E490" s="136">
        <v>1</v>
      </c>
      <c r="F490" s="150" t="s">
        <v>258</v>
      </c>
      <c r="G490" s="151">
        <v>-3</v>
      </c>
      <c r="H490" s="152">
        <v>36</v>
      </c>
      <c r="I490" s="157">
        <v>2</v>
      </c>
      <c r="J490" s="307" t="s">
        <v>259</v>
      </c>
      <c r="K490" s="307"/>
      <c r="L490" s="158"/>
      <c r="M490" s="159"/>
      <c r="N490" s="136">
        <v>2</v>
      </c>
      <c r="O490" s="150" t="s">
        <v>260</v>
      </c>
      <c r="P490" s="160"/>
      <c r="Q490" s="161"/>
      <c r="R490" s="162">
        <v>1</v>
      </c>
    </row>
    <row r="491" spans="1:18" ht="15" customHeight="1">
      <c r="A491" s="304" t="s">
        <v>261</v>
      </c>
      <c r="B491" s="306"/>
      <c r="C491" s="151">
        <v>-3</v>
      </c>
      <c r="D491" s="152">
        <v>34</v>
      </c>
      <c r="E491" s="136">
        <v>2</v>
      </c>
      <c r="F491" s="150" t="s">
        <v>262</v>
      </c>
      <c r="G491" s="151">
        <v>-12</v>
      </c>
      <c r="H491" s="152">
        <v>34</v>
      </c>
      <c r="I491" s="157">
        <v>3</v>
      </c>
      <c r="J491" s="307" t="s">
        <v>263</v>
      </c>
      <c r="K491" s="307"/>
      <c r="L491" s="158"/>
      <c r="M491" s="159"/>
      <c r="N491" s="136">
        <v>2</v>
      </c>
      <c r="O491" s="150" t="s">
        <v>264</v>
      </c>
      <c r="P491" s="160"/>
      <c r="Q491" s="161"/>
      <c r="R491" s="162">
        <v>1</v>
      </c>
    </row>
    <row r="492" spans="1:18" ht="15" customHeight="1">
      <c r="A492" s="304" t="s">
        <v>265</v>
      </c>
      <c r="B492" s="306"/>
      <c r="C492" s="151">
        <v>-8</v>
      </c>
      <c r="D492" s="152">
        <v>34</v>
      </c>
      <c r="E492" s="136">
        <v>3</v>
      </c>
      <c r="F492" s="150" t="s">
        <v>266</v>
      </c>
      <c r="G492" s="151">
        <v>-12</v>
      </c>
      <c r="H492" s="152">
        <v>33</v>
      </c>
      <c r="I492" s="157">
        <v>3</v>
      </c>
      <c r="J492" s="307" t="s">
        <v>267</v>
      </c>
      <c r="K492" s="307"/>
      <c r="L492" s="158"/>
      <c r="M492" s="159"/>
      <c r="N492" s="136">
        <v>2</v>
      </c>
      <c r="O492" s="150" t="s">
        <v>268</v>
      </c>
      <c r="P492" s="160"/>
      <c r="Q492" s="161"/>
      <c r="R492" s="162">
        <v>1</v>
      </c>
    </row>
    <row r="493" spans="1:18" ht="15" customHeight="1">
      <c r="A493" s="304" t="s">
        <v>269</v>
      </c>
      <c r="B493" s="306"/>
      <c r="C493" s="151">
        <v>-9</v>
      </c>
      <c r="D493" s="152">
        <v>34</v>
      </c>
      <c r="E493" s="136">
        <v>3</v>
      </c>
      <c r="F493" s="150" t="s">
        <v>270</v>
      </c>
      <c r="G493" s="151">
        <v>-12</v>
      </c>
      <c r="H493" s="152">
        <v>38</v>
      </c>
      <c r="I493" s="157">
        <v>3</v>
      </c>
      <c r="J493" s="307" t="s">
        <v>271</v>
      </c>
      <c r="K493" s="307"/>
      <c r="L493" s="158"/>
      <c r="M493" s="159"/>
      <c r="N493" s="136">
        <v>2</v>
      </c>
      <c r="O493" s="150" t="s">
        <v>272</v>
      </c>
      <c r="P493" s="160"/>
      <c r="Q493" s="161"/>
      <c r="R493" s="157">
        <v>2</v>
      </c>
    </row>
    <row r="494" spans="1:18" ht="15" customHeight="1">
      <c r="A494" s="304" t="s">
        <v>273</v>
      </c>
      <c r="B494" s="306"/>
      <c r="C494" s="151">
        <v>-15</v>
      </c>
      <c r="D494" s="152">
        <v>33</v>
      </c>
      <c r="E494" s="136">
        <v>3</v>
      </c>
      <c r="F494" s="150" t="s">
        <v>274</v>
      </c>
      <c r="G494" s="151">
        <v>-3</v>
      </c>
      <c r="H494" s="152">
        <v>40</v>
      </c>
      <c r="I494" s="157">
        <v>2</v>
      </c>
      <c r="J494" s="307" t="s">
        <v>275</v>
      </c>
      <c r="K494" s="307"/>
      <c r="L494" s="158"/>
      <c r="M494" s="159"/>
      <c r="N494" s="136">
        <v>2</v>
      </c>
      <c r="O494" s="150" t="s">
        <v>276</v>
      </c>
      <c r="P494" s="160"/>
      <c r="Q494" s="161"/>
      <c r="R494" s="157">
        <v>2</v>
      </c>
    </row>
    <row r="495" spans="1:18" ht="15" customHeight="1">
      <c r="A495" s="304" t="s">
        <v>277</v>
      </c>
      <c r="B495" s="306"/>
      <c r="C495" s="151">
        <v>-9</v>
      </c>
      <c r="D495" s="152">
        <v>36</v>
      </c>
      <c r="E495" s="136">
        <v>3</v>
      </c>
      <c r="F495" s="150" t="s">
        <v>278</v>
      </c>
      <c r="G495" s="151">
        <v>-6</v>
      </c>
      <c r="H495" s="152">
        <v>38</v>
      </c>
      <c r="I495" s="157">
        <v>2</v>
      </c>
      <c r="J495" s="307" t="s">
        <v>279</v>
      </c>
      <c r="K495" s="307"/>
      <c r="L495" s="158"/>
      <c r="M495" s="159"/>
      <c r="N495" s="136">
        <v>2</v>
      </c>
      <c r="O495" s="150" t="s">
        <v>280</v>
      </c>
      <c r="P495" s="160"/>
      <c r="Q495" s="161"/>
      <c r="R495" s="157">
        <v>2</v>
      </c>
    </row>
    <row r="496" spans="1:18" ht="15" customHeight="1">
      <c r="A496" s="304" t="s">
        <v>281</v>
      </c>
      <c r="B496" s="306"/>
      <c r="C496" s="151">
        <v>-6</v>
      </c>
      <c r="D496" s="152">
        <v>37</v>
      </c>
      <c r="E496" s="136">
        <v>2</v>
      </c>
      <c r="F496" s="150" t="s">
        <v>282</v>
      </c>
      <c r="G496" s="151">
        <v>3</v>
      </c>
      <c r="H496" s="152">
        <v>35</v>
      </c>
      <c r="I496" s="157">
        <v>1</v>
      </c>
      <c r="J496" s="307" t="s">
        <v>283</v>
      </c>
      <c r="K496" s="307"/>
      <c r="L496" s="158"/>
      <c r="M496" s="159"/>
      <c r="N496" s="136">
        <v>2</v>
      </c>
      <c r="O496" s="150" t="s">
        <v>284</v>
      </c>
      <c r="P496" s="160"/>
      <c r="Q496" s="161"/>
      <c r="R496" s="157">
        <v>2</v>
      </c>
    </row>
    <row r="497" spans="1:18" ht="15" customHeight="1">
      <c r="A497" s="304" t="s">
        <v>285</v>
      </c>
      <c r="B497" s="306"/>
      <c r="C497" s="151">
        <v>-3</v>
      </c>
      <c r="D497" s="152">
        <v>34</v>
      </c>
      <c r="E497" s="136">
        <v>2</v>
      </c>
      <c r="F497" s="150" t="s">
        <v>286</v>
      </c>
      <c r="G497" s="151">
        <v>-3</v>
      </c>
      <c r="H497" s="152">
        <v>37</v>
      </c>
      <c r="I497" s="157">
        <v>2</v>
      </c>
      <c r="J497" s="307" t="s">
        <v>287</v>
      </c>
      <c r="K497" s="307"/>
      <c r="L497" s="158"/>
      <c r="M497" s="159"/>
      <c r="N497" s="136">
        <v>2</v>
      </c>
      <c r="O497" s="150" t="s">
        <v>288</v>
      </c>
      <c r="P497" s="160"/>
      <c r="Q497" s="161"/>
      <c r="R497" s="157">
        <v>2</v>
      </c>
    </row>
    <row r="498" spans="1:18" ht="15" customHeight="1">
      <c r="A498" s="304" t="s">
        <v>289</v>
      </c>
      <c r="B498" s="306"/>
      <c r="C498" s="151">
        <v>-15</v>
      </c>
      <c r="D498" s="152">
        <v>37</v>
      </c>
      <c r="E498" s="136">
        <v>3</v>
      </c>
      <c r="F498" s="150" t="s">
        <v>290</v>
      </c>
      <c r="G498" s="151">
        <v>-15</v>
      </c>
      <c r="H498" s="152">
        <v>34</v>
      </c>
      <c r="I498" s="157">
        <v>3</v>
      </c>
      <c r="J498" s="307" t="s">
        <v>291</v>
      </c>
      <c r="K498" s="307"/>
      <c r="L498" s="158"/>
      <c r="M498" s="159"/>
      <c r="N498" s="136">
        <v>2</v>
      </c>
      <c r="O498" s="150" t="s">
        <v>292</v>
      </c>
      <c r="P498" s="160"/>
      <c r="Q498" s="161"/>
      <c r="R498" s="157">
        <v>2</v>
      </c>
    </row>
    <row r="499" spans="1:18" ht="15" customHeight="1">
      <c r="A499" s="304" t="s">
        <v>293</v>
      </c>
      <c r="B499" s="306"/>
      <c r="C499" s="151">
        <v>-15</v>
      </c>
      <c r="D499" s="152">
        <v>35</v>
      </c>
      <c r="E499" s="136">
        <v>3</v>
      </c>
      <c r="F499" s="150" t="s">
        <v>294</v>
      </c>
      <c r="G499" s="151">
        <v>-3</v>
      </c>
      <c r="H499" s="152">
        <v>30</v>
      </c>
      <c r="I499" s="157">
        <v>2</v>
      </c>
      <c r="J499" s="307" t="s">
        <v>295</v>
      </c>
      <c r="K499" s="307"/>
      <c r="L499" s="158"/>
      <c r="M499" s="159"/>
      <c r="N499" s="136">
        <v>2</v>
      </c>
      <c r="O499" s="150" t="s">
        <v>296</v>
      </c>
      <c r="P499" s="160"/>
      <c r="Q499" s="161"/>
      <c r="R499" s="157">
        <v>2</v>
      </c>
    </row>
    <row r="500" spans="1:18" ht="15" customHeight="1">
      <c r="A500" s="304" t="s">
        <v>297</v>
      </c>
      <c r="B500" s="306"/>
      <c r="C500" s="151">
        <v>-6</v>
      </c>
      <c r="D500" s="152">
        <v>38</v>
      </c>
      <c r="E500" s="136">
        <v>2</v>
      </c>
      <c r="F500" s="150" t="s">
        <v>298</v>
      </c>
      <c r="G500" s="151">
        <v>-3</v>
      </c>
      <c r="H500" s="152">
        <v>32</v>
      </c>
      <c r="I500" s="157">
        <v>2</v>
      </c>
      <c r="J500" s="307" t="s">
        <v>299</v>
      </c>
      <c r="K500" s="307"/>
      <c r="L500" s="158"/>
      <c r="M500" s="159"/>
      <c r="N500" s="136">
        <v>2</v>
      </c>
      <c r="O500" s="150" t="s">
        <v>300</v>
      </c>
      <c r="P500" s="160"/>
      <c r="Q500" s="161"/>
      <c r="R500" s="157">
        <v>3</v>
      </c>
    </row>
    <row r="501" spans="1:18" ht="15" customHeight="1">
      <c r="A501" s="304" t="s">
        <v>301</v>
      </c>
      <c r="B501" s="306"/>
      <c r="C501" s="151">
        <v>-9</v>
      </c>
      <c r="D501" s="152">
        <v>43</v>
      </c>
      <c r="E501" s="136">
        <v>2</v>
      </c>
      <c r="F501" s="150" t="s">
        <v>302</v>
      </c>
      <c r="G501" s="151">
        <v>-9</v>
      </c>
      <c r="H501" s="152">
        <v>40</v>
      </c>
      <c r="I501" s="157">
        <v>2</v>
      </c>
      <c r="J501" s="307" t="s">
        <v>303</v>
      </c>
      <c r="K501" s="307"/>
      <c r="L501" s="158"/>
      <c r="M501" s="159"/>
      <c r="N501" s="136">
        <v>3</v>
      </c>
      <c r="O501" s="150" t="s">
        <v>304</v>
      </c>
      <c r="P501" s="160"/>
      <c r="Q501" s="161"/>
      <c r="R501" s="157">
        <v>3</v>
      </c>
    </row>
    <row r="502" spans="1:18" ht="15" customHeight="1">
      <c r="A502" s="304" t="s">
        <v>305</v>
      </c>
      <c r="B502" s="306"/>
      <c r="C502" s="151">
        <v>-9</v>
      </c>
      <c r="D502" s="152">
        <v>37</v>
      </c>
      <c r="E502" s="136">
        <v>2</v>
      </c>
      <c r="F502" s="150" t="s">
        <v>306</v>
      </c>
      <c r="G502" s="151">
        <v>-3</v>
      </c>
      <c r="H502" s="152">
        <v>30</v>
      </c>
      <c r="I502" s="157">
        <v>2</v>
      </c>
      <c r="J502" s="307" t="s">
        <v>307</v>
      </c>
      <c r="K502" s="307"/>
      <c r="L502" s="158"/>
      <c r="M502" s="159"/>
      <c r="N502" s="136">
        <v>3</v>
      </c>
      <c r="O502" s="150" t="s">
        <v>308</v>
      </c>
      <c r="P502" s="160"/>
      <c r="Q502" s="161"/>
      <c r="R502" s="157">
        <v>3</v>
      </c>
    </row>
    <row r="503" spans="1:18" ht="15" customHeight="1">
      <c r="A503" s="304" t="s">
        <v>309</v>
      </c>
      <c r="B503" s="306"/>
      <c r="C503" s="151">
        <v>-12</v>
      </c>
      <c r="D503" s="152">
        <v>38</v>
      </c>
      <c r="E503" s="136">
        <v>3</v>
      </c>
      <c r="F503" s="150" t="s">
        <v>310</v>
      </c>
      <c r="G503" s="151">
        <v>-18</v>
      </c>
      <c r="H503" s="152">
        <v>33</v>
      </c>
      <c r="I503" s="157">
        <v>4</v>
      </c>
      <c r="J503" s="307" t="s">
        <v>311</v>
      </c>
      <c r="K503" s="307"/>
      <c r="L503" s="158"/>
      <c r="M503" s="159"/>
      <c r="N503" s="136">
        <v>3</v>
      </c>
      <c r="O503" s="150" t="s">
        <v>312</v>
      </c>
      <c r="P503" s="160"/>
      <c r="Q503" s="161"/>
      <c r="R503" s="157">
        <v>3</v>
      </c>
    </row>
    <row r="504" spans="1:18" ht="15" customHeight="1">
      <c r="A504" s="304" t="s">
        <v>313</v>
      </c>
      <c r="B504" s="306"/>
      <c r="C504" s="151">
        <v>-18</v>
      </c>
      <c r="D504" s="152">
        <v>36</v>
      </c>
      <c r="E504" s="136">
        <v>4</v>
      </c>
      <c r="F504" s="150" t="s">
        <v>314</v>
      </c>
      <c r="G504" s="151">
        <v>-6</v>
      </c>
      <c r="H504" s="152">
        <v>43</v>
      </c>
      <c r="I504" s="157">
        <v>2</v>
      </c>
      <c r="J504" s="307" t="s">
        <v>315</v>
      </c>
      <c r="K504" s="307"/>
      <c r="L504" s="158"/>
      <c r="M504" s="159"/>
      <c r="N504" s="136">
        <v>3</v>
      </c>
      <c r="O504" s="150" t="s">
        <v>316</v>
      </c>
      <c r="P504" s="160"/>
      <c r="Q504" s="161"/>
      <c r="R504" s="157">
        <v>3</v>
      </c>
    </row>
    <row r="505" spans="1:18" ht="15" customHeight="1">
      <c r="A505" s="304" t="s">
        <v>317</v>
      </c>
      <c r="B505" s="306"/>
      <c r="C505" s="151">
        <v>-21</v>
      </c>
      <c r="D505" s="152">
        <v>30</v>
      </c>
      <c r="E505" s="136">
        <v>4</v>
      </c>
      <c r="F505" s="150" t="s">
        <v>318</v>
      </c>
      <c r="G505" s="151">
        <v>-6</v>
      </c>
      <c r="H505" s="152">
        <v>33</v>
      </c>
      <c r="I505" s="157">
        <v>2</v>
      </c>
      <c r="J505" s="307" t="s">
        <v>319</v>
      </c>
      <c r="K505" s="307"/>
      <c r="L505" s="158"/>
      <c r="M505" s="159"/>
      <c r="N505" s="136">
        <v>3</v>
      </c>
      <c r="O505" s="150" t="s">
        <v>320</v>
      </c>
      <c r="P505" s="160"/>
      <c r="Q505" s="161"/>
      <c r="R505" s="157">
        <v>3</v>
      </c>
    </row>
    <row r="506" spans="1:18" ht="15" customHeight="1">
      <c r="A506" s="304" t="s">
        <v>321</v>
      </c>
      <c r="B506" s="306"/>
      <c r="C506" s="151">
        <v>-3</v>
      </c>
      <c r="D506" s="152">
        <v>34</v>
      </c>
      <c r="E506" s="136">
        <v>3</v>
      </c>
      <c r="F506" s="150" t="s">
        <v>322</v>
      </c>
      <c r="G506" s="151">
        <v>-3</v>
      </c>
      <c r="H506" s="152">
        <v>31</v>
      </c>
      <c r="I506" s="157">
        <v>2</v>
      </c>
      <c r="J506" s="307" t="s">
        <v>323</v>
      </c>
      <c r="K506" s="307"/>
      <c r="L506" s="158"/>
      <c r="M506" s="159"/>
      <c r="N506" s="136">
        <v>3</v>
      </c>
      <c r="O506" s="150" t="s">
        <v>324</v>
      </c>
      <c r="P506" s="160"/>
      <c r="Q506" s="161"/>
      <c r="R506" s="157">
        <v>3</v>
      </c>
    </row>
    <row r="507" spans="1:18" ht="15" customHeight="1">
      <c r="A507" s="304" t="s">
        <v>325</v>
      </c>
      <c r="B507" s="306"/>
      <c r="C507" s="151">
        <v>-12</v>
      </c>
      <c r="D507" s="152">
        <v>39</v>
      </c>
      <c r="E507" s="136">
        <v>2</v>
      </c>
      <c r="F507" s="150" t="s">
        <v>326</v>
      </c>
      <c r="G507" s="151">
        <v>-9</v>
      </c>
      <c r="H507" s="152">
        <v>35</v>
      </c>
      <c r="I507" s="157">
        <v>3</v>
      </c>
      <c r="J507" s="307" t="s">
        <v>327</v>
      </c>
      <c r="K507" s="307"/>
      <c r="L507" s="158"/>
      <c r="M507" s="159"/>
      <c r="N507" s="136">
        <v>3</v>
      </c>
      <c r="O507" s="150" t="s">
        <v>328</v>
      </c>
      <c r="P507" s="160"/>
      <c r="Q507" s="161"/>
      <c r="R507" s="157">
        <v>4</v>
      </c>
    </row>
    <row r="508" spans="1:18" ht="15" customHeight="1">
      <c r="A508" s="304" t="s">
        <v>329</v>
      </c>
      <c r="B508" s="306"/>
      <c r="C508" s="151">
        <v>-3</v>
      </c>
      <c r="D508" s="152">
        <v>29</v>
      </c>
      <c r="E508" s="136">
        <v>2</v>
      </c>
      <c r="F508" s="150" t="s">
        <v>330</v>
      </c>
      <c r="G508" s="151">
        <v>-15</v>
      </c>
      <c r="H508" s="152">
        <v>33</v>
      </c>
      <c r="I508" s="157">
        <v>4</v>
      </c>
      <c r="J508" s="307" t="s">
        <v>331</v>
      </c>
      <c r="K508" s="307"/>
      <c r="L508" s="158"/>
      <c r="M508" s="159"/>
      <c r="N508" s="136">
        <v>3</v>
      </c>
      <c r="O508" s="150" t="s">
        <v>332</v>
      </c>
      <c r="P508" s="160"/>
      <c r="Q508" s="161"/>
      <c r="R508" s="157">
        <v>4</v>
      </c>
    </row>
    <row r="509" spans="1:18" ht="15" customHeight="1">
      <c r="A509" s="307" t="s">
        <v>333</v>
      </c>
      <c r="B509" s="308"/>
      <c r="C509" s="158"/>
      <c r="D509" s="159"/>
      <c r="E509" s="136">
        <v>4</v>
      </c>
      <c r="F509" s="150" t="s">
        <v>334</v>
      </c>
      <c r="G509" s="160"/>
      <c r="H509" s="161"/>
      <c r="I509" s="157">
        <v>4</v>
      </c>
      <c r="J509" s="307" t="s">
        <v>335</v>
      </c>
      <c r="K509" s="307"/>
      <c r="L509" s="158"/>
      <c r="M509" s="159"/>
      <c r="N509" s="136">
        <v>3</v>
      </c>
      <c r="O509" s="150" t="s">
        <v>336</v>
      </c>
      <c r="P509" s="160"/>
      <c r="Q509" s="161"/>
      <c r="R509" s="157">
        <v>4</v>
      </c>
    </row>
    <row r="510" spans="1:18" ht="15" customHeight="1">
      <c r="A510" s="307" t="s">
        <v>337</v>
      </c>
      <c r="B510" s="307"/>
      <c r="C510" s="158"/>
      <c r="D510" s="159"/>
      <c r="E510" s="136">
        <v>4</v>
      </c>
      <c r="F510" s="150" t="s">
        <v>338</v>
      </c>
      <c r="G510" s="160"/>
      <c r="H510" s="161"/>
      <c r="I510" s="157">
        <v>4</v>
      </c>
      <c r="J510" s="307" t="s">
        <v>339</v>
      </c>
      <c r="K510" s="307"/>
      <c r="L510" s="158"/>
      <c r="M510" s="159"/>
      <c r="N510" s="136">
        <v>4</v>
      </c>
      <c r="O510" s="150" t="s">
        <v>340</v>
      </c>
      <c r="P510" s="160"/>
      <c r="Q510" s="161"/>
      <c r="R510" s="157">
        <v>4</v>
      </c>
    </row>
    <row r="511" spans="1:18" ht="15" customHeight="1">
      <c r="A511" s="307" t="s">
        <v>341</v>
      </c>
      <c r="B511" s="307"/>
      <c r="C511" s="158"/>
      <c r="D511" s="159"/>
      <c r="E511" s="136">
        <v>4</v>
      </c>
      <c r="F511" s="150" t="s">
        <v>342</v>
      </c>
      <c r="G511" s="160"/>
      <c r="H511" s="161"/>
      <c r="I511" s="157">
        <v>4</v>
      </c>
      <c r="J511" s="307" t="s">
        <v>343</v>
      </c>
      <c r="K511" s="307"/>
      <c r="L511" s="158"/>
      <c r="M511" s="159"/>
      <c r="N511" s="136">
        <v>4</v>
      </c>
      <c r="O511" s="150" t="s">
        <v>344</v>
      </c>
      <c r="P511" s="160"/>
      <c r="Q511" s="161"/>
      <c r="R511" s="157">
        <v>4</v>
      </c>
    </row>
    <row r="512" spans="1:18" ht="15" customHeight="1">
      <c r="A512" s="307" t="s">
        <v>345</v>
      </c>
      <c r="B512" s="307"/>
      <c r="C512" s="158"/>
      <c r="D512" s="159"/>
      <c r="E512" s="136">
        <v>4</v>
      </c>
      <c r="F512" s="150" t="s">
        <v>346</v>
      </c>
      <c r="G512" s="160"/>
      <c r="H512" s="161"/>
      <c r="I512" s="157">
        <v>4</v>
      </c>
      <c r="J512" s="309" t="s">
        <v>347</v>
      </c>
      <c r="K512" s="307"/>
      <c r="L512" s="158"/>
      <c r="M512" s="159"/>
      <c r="N512" s="136">
        <v>4</v>
      </c>
      <c r="O512" s="150"/>
      <c r="P512" s="160"/>
      <c r="Q512" s="161"/>
      <c r="R512" s="157"/>
    </row>
  </sheetData>
  <sheetProtection/>
  <mergeCells count="232">
    <mergeCell ref="A510:B510"/>
    <mergeCell ref="J510:K510"/>
    <mergeCell ref="A511:B511"/>
    <mergeCell ref="J511:K511"/>
    <mergeCell ref="A512:B512"/>
    <mergeCell ref="J512:K512"/>
    <mergeCell ref="A507:B507"/>
    <mergeCell ref="J507:K507"/>
    <mergeCell ref="A508:B508"/>
    <mergeCell ref="J508:K508"/>
    <mergeCell ref="A509:B509"/>
    <mergeCell ref="J509:K509"/>
    <mergeCell ref="A504:B504"/>
    <mergeCell ref="J504:K504"/>
    <mergeCell ref="A505:B505"/>
    <mergeCell ref="J505:K505"/>
    <mergeCell ref="A506:B506"/>
    <mergeCell ref="J506:K506"/>
    <mergeCell ref="A501:B501"/>
    <mergeCell ref="J501:K501"/>
    <mergeCell ref="A502:B502"/>
    <mergeCell ref="J502:K502"/>
    <mergeCell ref="A503:B503"/>
    <mergeCell ref="J503:K503"/>
    <mergeCell ref="A498:B498"/>
    <mergeCell ref="J498:K498"/>
    <mergeCell ref="A499:B499"/>
    <mergeCell ref="J499:K499"/>
    <mergeCell ref="A500:B500"/>
    <mergeCell ref="J500:K500"/>
    <mergeCell ref="A495:B495"/>
    <mergeCell ref="J495:K495"/>
    <mergeCell ref="A496:B496"/>
    <mergeCell ref="J496:K496"/>
    <mergeCell ref="A497:B497"/>
    <mergeCell ref="J497:K497"/>
    <mergeCell ref="A492:B492"/>
    <mergeCell ref="J492:K492"/>
    <mergeCell ref="A493:B493"/>
    <mergeCell ref="J493:K493"/>
    <mergeCell ref="A494:B494"/>
    <mergeCell ref="J494:K494"/>
    <mergeCell ref="A489:B489"/>
    <mergeCell ref="J489:K489"/>
    <mergeCell ref="A490:B490"/>
    <mergeCell ref="J490:K490"/>
    <mergeCell ref="A491:B491"/>
    <mergeCell ref="J491:K491"/>
    <mergeCell ref="A486:B486"/>
    <mergeCell ref="J486:K486"/>
    <mergeCell ref="A487:B487"/>
    <mergeCell ref="J487:K487"/>
    <mergeCell ref="A488:B488"/>
    <mergeCell ref="J488:K488"/>
    <mergeCell ref="A483:B483"/>
    <mergeCell ref="J483:K483"/>
    <mergeCell ref="A484:B484"/>
    <mergeCell ref="J484:K484"/>
    <mergeCell ref="A485:B485"/>
    <mergeCell ref="J485:K485"/>
    <mergeCell ref="C406:C408"/>
    <mergeCell ref="D406:D408"/>
    <mergeCell ref="E406:E408"/>
    <mergeCell ref="F406:F408"/>
    <mergeCell ref="G406:I407"/>
    <mergeCell ref="A482:R482"/>
    <mergeCell ref="B393:F393"/>
    <mergeCell ref="B401:Q401"/>
    <mergeCell ref="B405:B408"/>
    <mergeCell ref="C405:E405"/>
    <mergeCell ref="F405:N405"/>
    <mergeCell ref="O405:O408"/>
    <mergeCell ref="P405:P408"/>
    <mergeCell ref="Q405:Q408"/>
    <mergeCell ref="B402:F402"/>
    <mergeCell ref="G402:I402"/>
    <mergeCell ref="A377:O377"/>
    <mergeCell ref="A379:O379"/>
    <mergeCell ref="D385:E385"/>
    <mergeCell ref="H385:I385"/>
    <mergeCell ref="L385:N385"/>
    <mergeCell ref="A391:C391"/>
    <mergeCell ref="C380:F380"/>
    <mergeCell ref="G380:J380"/>
    <mergeCell ref="K380:O380"/>
    <mergeCell ref="B386:G386"/>
    <mergeCell ref="A371:J371"/>
    <mergeCell ref="A372:I372"/>
    <mergeCell ref="J372:N372"/>
    <mergeCell ref="J373:M373"/>
    <mergeCell ref="J375:M375"/>
    <mergeCell ref="A376:O376"/>
    <mergeCell ref="F355:F357"/>
    <mergeCell ref="G355:I356"/>
    <mergeCell ref="J355:L356"/>
    <mergeCell ref="P354:P357"/>
    <mergeCell ref="Q354:Q357"/>
    <mergeCell ref="N355:N357"/>
    <mergeCell ref="B350:Q350"/>
    <mergeCell ref="B351:F351"/>
    <mergeCell ref="G351:I351"/>
    <mergeCell ref="B354:B357"/>
    <mergeCell ref="C354:E354"/>
    <mergeCell ref="F354:N354"/>
    <mergeCell ref="O354:O357"/>
    <mergeCell ref="C355:C357"/>
    <mergeCell ref="D355:D357"/>
    <mergeCell ref="E355:E357"/>
    <mergeCell ref="D334:E334"/>
    <mergeCell ref="H334:I334"/>
    <mergeCell ref="L334:N334"/>
    <mergeCell ref="B335:G335"/>
    <mergeCell ref="A340:C340"/>
    <mergeCell ref="B342:F342"/>
    <mergeCell ref="J322:M322"/>
    <mergeCell ref="A325:O325"/>
    <mergeCell ref="A326:O326"/>
    <mergeCell ref="A328:O328"/>
    <mergeCell ref="C329:F329"/>
    <mergeCell ref="G329:J329"/>
    <mergeCell ref="K329:O329"/>
    <mergeCell ref="P303:P306"/>
    <mergeCell ref="Q303:Q306"/>
    <mergeCell ref="N304:N306"/>
    <mergeCell ref="A320:J320"/>
    <mergeCell ref="A321:I321"/>
    <mergeCell ref="J321:N321"/>
    <mergeCell ref="B257:F257"/>
    <mergeCell ref="B224:F224"/>
    <mergeCell ref="B231:F231"/>
    <mergeCell ref="C232:F232"/>
    <mergeCell ref="C233:F233"/>
    <mergeCell ref="B232:B233"/>
    <mergeCell ref="B234:B235"/>
    <mergeCell ref="C234:F234"/>
    <mergeCell ref="C235:F235"/>
    <mergeCell ref="B242:F242"/>
    <mergeCell ref="B218:E218"/>
    <mergeCell ref="B204:E204"/>
    <mergeCell ref="B151:F151"/>
    <mergeCell ref="B162:F162"/>
    <mergeCell ref="B205:E205"/>
    <mergeCell ref="B212:E212"/>
    <mergeCell ref="B238:B239"/>
    <mergeCell ref="C238:F238"/>
    <mergeCell ref="C239:F239"/>
    <mergeCell ref="C236:F236"/>
    <mergeCell ref="C237:F237"/>
    <mergeCell ref="B104:F104"/>
    <mergeCell ref="B122:F122"/>
    <mergeCell ref="B134:F134"/>
    <mergeCell ref="A2:F2"/>
    <mergeCell ref="B6:F6"/>
    <mergeCell ref="B3:F3"/>
    <mergeCell ref="B163:F163"/>
    <mergeCell ref="B103:F103"/>
    <mergeCell ref="B45:F45"/>
    <mergeCell ref="B83:F83"/>
    <mergeCell ref="B5:F5"/>
    <mergeCell ref="B16:F16"/>
    <mergeCell ref="B123:F123"/>
    <mergeCell ref="F304:F306"/>
    <mergeCell ref="G304:I305"/>
    <mergeCell ref="J304:L305"/>
    <mergeCell ref="B27:F27"/>
    <mergeCell ref="B57:F57"/>
    <mergeCell ref="B37:F37"/>
    <mergeCell ref="B69:F69"/>
    <mergeCell ref="B178:F178"/>
    <mergeCell ref="B188:F188"/>
    <mergeCell ref="B236:B237"/>
    <mergeCell ref="B299:Q299"/>
    <mergeCell ref="B300:F300"/>
    <mergeCell ref="G300:I300"/>
    <mergeCell ref="B303:B306"/>
    <mergeCell ref="C303:E303"/>
    <mergeCell ref="F303:N303"/>
    <mergeCell ref="O303:O306"/>
    <mergeCell ref="C304:C306"/>
    <mergeCell ref="D304:D306"/>
    <mergeCell ref="E304:E306"/>
    <mergeCell ref="D283:E283"/>
    <mergeCell ref="H283:I283"/>
    <mergeCell ref="L283:N283"/>
    <mergeCell ref="B284:G284"/>
    <mergeCell ref="A289:C289"/>
    <mergeCell ref="B291:F291"/>
    <mergeCell ref="A274:O274"/>
    <mergeCell ref="A275:O275"/>
    <mergeCell ref="A277:O277"/>
    <mergeCell ref="C278:F278"/>
    <mergeCell ref="G278:J278"/>
    <mergeCell ref="K278:O278"/>
    <mergeCell ref="J424:M424"/>
    <mergeCell ref="A428:O428"/>
    <mergeCell ref="A429:O429"/>
    <mergeCell ref="A431:O431"/>
    <mergeCell ref="J426:M426"/>
    <mergeCell ref="J406:L407"/>
    <mergeCell ref="N406:N408"/>
    <mergeCell ref="A422:J422"/>
    <mergeCell ref="A423:I423"/>
    <mergeCell ref="J423:N423"/>
    <mergeCell ref="C432:F432"/>
    <mergeCell ref="G432:J432"/>
    <mergeCell ref="K432:O432"/>
    <mergeCell ref="D437:E437"/>
    <mergeCell ref="H437:I437"/>
    <mergeCell ref="L437:N437"/>
    <mergeCell ref="B454:F454"/>
    <mergeCell ref="G454:I454"/>
    <mergeCell ref="B457:B460"/>
    <mergeCell ref="C457:E457"/>
    <mergeCell ref="F457:N457"/>
    <mergeCell ref="B438:G438"/>
    <mergeCell ref="A443:C443"/>
    <mergeCell ref="B445:F445"/>
    <mergeCell ref="B453:Q453"/>
    <mergeCell ref="Q457:Q460"/>
    <mergeCell ref="C458:C460"/>
    <mergeCell ref="D458:D460"/>
    <mergeCell ref="E458:E460"/>
    <mergeCell ref="F458:F460"/>
    <mergeCell ref="G458:I459"/>
    <mergeCell ref="J458:L459"/>
    <mergeCell ref="N458:N460"/>
    <mergeCell ref="A474:J474"/>
    <mergeCell ref="A475:I475"/>
    <mergeCell ref="J475:N475"/>
    <mergeCell ref="J476:M476"/>
    <mergeCell ref="O457:O460"/>
    <mergeCell ref="P457:P460"/>
  </mergeCells>
  <printOptions horizontalCentered="1"/>
  <pageMargins left="0.3937007874015748" right="0.1968503937007874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Fahri</dc:creator>
  <cp:keywords/>
  <dc:description/>
  <cp:lastModifiedBy>user</cp:lastModifiedBy>
  <cp:lastPrinted>2008-01-06T18:14:56Z</cp:lastPrinted>
  <dcterms:created xsi:type="dcterms:W3CDTF">2004-01-14T16:08:12Z</dcterms:created>
  <dcterms:modified xsi:type="dcterms:W3CDTF">2009-10-27T19:02:05Z</dcterms:modified>
  <cp:category/>
  <cp:version/>
  <cp:contentType/>
  <cp:contentStatus/>
</cp:coreProperties>
</file>