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<sst xmlns="http://schemas.openxmlformats.org/spreadsheetml/2006/main" count="104" uniqueCount="93">
  <si>
    <t>NO</t>
  </si>
  <si>
    <t>HAVALANDIRMA HESABI</t>
  </si>
  <si>
    <t>Kanal İçi Hız Seçimi(V)</t>
  </si>
  <si>
    <t>Ana Dağıt-Topl.Kanal</t>
  </si>
  <si>
    <t>Branşman Kanal</t>
  </si>
  <si>
    <t>Menfez</t>
  </si>
  <si>
    <t>mmss</t>
  </si>
  <si>
    <t>m3/h</t>
  </si>
  <si>
    <t>m/s</t>
  </si>
  <si>
    <t>Alan</t>
  </si>
  <si>
    <t>No</t>
  </si>
  <si>
    <t>Hm</t>
  </si>
  <si>
    <t>4-</t>
  </si>
  <si>
    <t>Hm1</t>
  </si>
  <si>
    <t>*1-</t>
  </si>
  <si>
    <t>*2-</t>
  </si>
  <si>
    <t>*3</t>
  </si>
  <si>
    <t>*4-</t>
  </si>
  <si>
    <t>*5-</t>
  </si>
  <si>
    <t>*6-</t>
  </si>
  <si>
    <t>*7-</t>
  </si>
  <si>
    <t>*8</t>
  </si>
  <si>
    <t>*Topl Havalandırma Debi</t>
  </si>
  <si>
    <t>Seç Asp-Vant</t>
  </si>
  <si>
    <t>BASINÇ KAYBI</t>
  </si>
  <si>
    <t>Kayıp C</t>
  </si>
  <si>
    <t>Krt Dev K</t>
  </si>
  <si>
    <t>Isıtıcı Kay</t>
  </si>
  <si>
    <t>Filtre K</t>
  </si>
  <si>
    <t>Soğut K</t>
  </si>
  <si>
    <t>Hücre K</t>
  </si>
  <si>
    <t>Güç(W)</t>
  </si>
  <si>
    <t>Menf
Ad</t>
  </si>
  <si>
    <t>Beher
Debi</t>
  </si>
  <si>
    <t>5.1-</t>
  </si>
  <si>
    <t>5.2-</t>
  </si>
  <si>
    <t>5.3-</t>
  </si>
  <si>
    <t xml:space="preserve">m2  </t>
  </si>
  <si>
    <t>*Q
(m3/h)</t>
  </si>
  <si>
    <t>R
(mmss/m)</t>
  </si>
  <si>
    <t>Debi
(m3/h)</t>
  </si>
  <si>
    <t>Hm
(mmss)</t>
  </si>
  <si>
    <t>Nemlen K</t>
  </si>
  <si>
    <t>Dinamk K</t>
  </si>
  <si>
    <t>Damper K</t>
  </si>
  <si>
    <t>mmSS</t>
  </si>
  <si>
    <t>*Ad</t>
  </si>
  <si>
    <r>
      <t xml:space="preserve">z  </t>
    </r>
    <r>
      <rPr>
        <b/>
        <sz val="10"/>
        <rFont val="MS Sans Serif"/>
        <family val="0"/>
      </rPr>
      <t xml:space="preserve">Ksi  DEĞERLERİ  TABLOSU  </t>
    </r>
  </si>
  <si>
    <t>TOPLAM</t>
  </si>
  <si>
    <t>Ksi</t>
  </si>
  <si>
    <t>z</t>
  </si>
  <si>
    <t>8--10</t>
  </si>
  <si>
    <t>5--7</t>
  </si>
  <si>
    <t>2,5--3,5</t>
  </si>
  <si>
    <t>A-1
*Q
(m3/h)</t>
  </si>
  <si>
    <t>A-2
*L
(m)</t>
  </si>
  <si>
    <t>A-3
*Vseç
m/s</t>
  </si>
  <si>
    <t>Teorik
Kanal 
Boyutları</t>
  </si>
  <si>
    <t>Seçilen
Kanal 
Boyutları</t>
  </si>
  <si>
    <t>Eşdeğer
Kanal
Çapı-d
(mm)</t>
  </si>
  <si>
    <t>Kanal
Derinl.
a
(mm)</t>
  </si>
  <si>
    <t>Kanal
Yükseklh
(mm)</t>
  </si>
  <si>
    <t>90
Dirsek</t>
  </si>
  <si>
    <t>45
Dirsek</t>
  </si>
  <si>
    <t>Daralan
Redüksi</t>
  </si>
  <si>
    <t>Genişleyen
Redüksi</t>
  </si>
  <si>
    <t>Saplama</t>
  </si>
  <si>
    <t>Ayrılma</t>
  </si>
  <si>
    <t>Damper</t>
  </si>
  <si>
    <t>RxL+Z
(mmss)</t>
  </si>
  <si>
    <t>5.4-</t>
  </si>
  <si>
    <t>Filtre
Alanı(m2)</t>
  </si>
  <si>
    <t>Büzüş 
Tankı</t>
  </si>
  <si>
    <t>V</t>
  </si>
  <si>
    <t>Lt</t>
  </si>
  <si>
    <t>Seçilen
Büz.Tankı</t>
  </si>
  <si>
    <t>%100taze
 hava S.(AHU)</t>
  </si>
  <si>
    <t>*Mahal
 Hacmi</t>
  </si>
  <si>
    <t>m3</t>
  </si>
  <si>
    <t>Sant.Hava
 Debisi</t>
  </si>
  <si>
    <t>Isıtma
 Yükü</t>
  </si>
  <si>
    <t>kcal/h</t>
  </si>
  <si>
    <t>Soğ Yükü</t>
  </si>
  <si>
    <t>Kcal/h</t>
  </si>
  <si>
    <t xml:space="preserve">
Kritik Devre Kolon Hesabı
KANAL ÇAPLANDIRMASI</t>
  </si>
  <si>
    <t>YÜZME HAVUZU</t>
  </si>
  <si>
    <t xml:space="preserve">SONUÇ OLARAK 207+525  M2 HAVUZ ALANI İÇİN 10000 m3/h-50 mmss  LİK ASPİRATÖR KULLANILACAKTIR.KLİMA SANTRALİ ISITMA GÜCÜ 80.000 kcal/h  olup </t>
  </si>
  <si>
    <t xml:space="preserve">   ve döşemeden ısıtma için  50.000 kcal/h ile toplam kazan gücü 80.000+50.000=130.000 kcal/h olup seçilen kazan 150.000 kcal/h dır.</t>
  </si>
  <si>
    <t>kanal çaplandırması yukarıda yapılmış olup tavandan emici ve döşemede zemin seviyesinde uygun kapatma düzeniyle verici tarzda yapılacaktır.</t>
  </si>
  <si>
    <t>ANA KANAL</t>
  </si>
  <si>
    <t>1. VEYA 2 KANAL</t>
  </si>
  <si>
    <t xml:space="preserve"> emici kanallar 2 adet  600 mm lik -dairesel olup ,havuzun ortasından geçirilecek ve iki kanal ise 750 mm dairesel olup 10.000 m3/h aspiratöre bağlanırken,</t>
  </si>
  <si>
    <t>klima santralı bağlantılı zeminden üflenen-(basıcı kanallar) sıcak hava ya dairesel 600 mm iki kanaldan yada yukarıdaki 2 adet 400*700 mm tek kanal olarak yapılabilir.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</si>
</sst>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00"/>
    <numFmt numFmtId="165" formatCode="0.0"/>
    <numFmt numFmtId="166" formatCode="0.0000"/>
  </numFmts>
  <fonts count="16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Arial Tur"/>
      <family val="0"/>
    </font>
    <font>
      <b/>
      <sz val="11"/>
      <name val="Arial Tur"/>
      <family val="0"/>
    </font>
    <font>
      <b/>
      <sz val="14"/>
      <name val="Arial Tur"/>
      <family val="0"/>
    </font>
    <font>
      <sz val="12"/>
      <name val="Arial Tur"/>
      <family val="0"/>
    </font>
    <font>
      <b/>
      <sz val="16"/>
      <name val="Arial Tur"/>
      <family val="0"/>
    </font>
    <font>
      <b/>
      <sz val="10"/>
      <name val="Symbol"/>
      <family val="1"/>
    </font>
    <font>
      <b/>
      <sz val="10"/>
      <name val="MS Sans Serif"/>
      <family val="0"/>
    </font>
    <font>
      <sz val="10"/>
      <name val="MS Sans Serif"/>
      <family val="0"/>
    </font>
    <font>
      <sz val="10"/>
      <name val="Symbol"/>
      <family val="0"/>
    </font>
    <font>
      <sz val="16"/>
      <name val="Arial Tur"/>
      <family val="0"/>
    </font>
    <font>
      <b/>
      <sz val="8"/>
      <name val="Arial Tur"/>
      <family val="0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/>
    </xf>
    <xf numFmtId="0" fontId="5" fillId="6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" fontId="6" fillId="6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6" fillId="6" borderId="1" xfId="0" applyFont="1" applyFill="1" applyBorder="1" applyAlignment="1">
      <alignment horizontal="center"/>
    </xf>
    <xf numFmtId="165" fontId="6" fillId="6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0" fillId="6" borderId="2" xfId="0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65" fontId="1" fillId="9" borderId="1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12" fillId="6" borderId="3" xfId="0" applyFont="1" applyFill="1" applyBorder="1" applyAlignment="1">
      <alignment horizontal="centerContinuous"/>
    </xf>
    <xf numFmtId="0" fontId="0" fillId="0" borderId="4" xfId="0" applyFont="1" applyBorder="1" applyAlignment="1">
      <alignment/>
    </xf>
    <xf numFmtId="0" fontId="12" fillId="6" borderId="4" xfId="0" applyFont="1" applyFill="1" applyBorder="1" applyAlignment="1">
      <alignment horizontal="centerContinuous"/>
    </xf>
    <xf numFmtId="0" fontId="0" fillId="6" borderId="5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10" borderId="3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Continuous"/>
    </xf>
    <xf numFmtId="0" fontId="12" fillId="0" borderId="1" xfId="0" applyFont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1" fontId="6" fillId="6" borderId="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" borderId="5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Continuous"/>
    </xf>
    <xf numFmtId="0" fontId="12" fillId="4" borderId="1" xfId="0" applyFont="1" applyFill="1" applyBorder="1" applyAlignment="1">
      <alignment horizontal="centerContinuous"/>
    </xf>
    <xf numFmtId="0" fontId="12" fillId="3" borderId="1" xfId="0" applyFont="1" applyFill="1" applyBorder="1" applyAlignment="1">
      <alignment horizontal="centerContinuous" wrapText="1"/>
    </xf>
    <xf numFmtId="0" fontId="12" fillId="10" borderId="1" xfId="0" applyFont="1" applyFill="1" applyBorder="1" applyAlignment="1">
      <alignment horizontal="centerContinuous"/>
    </xf>
    <xf numFmtId="0" fontId="12" fillId="10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centerContinuous"/>
    </xf>
    <xf numFmtId="0" fontId="0" fillId="4" borderId="1" xfId="0" applyFont="1" applyFill="1" applyBorder="1" applyAlignment="1">
      <alignment/>
    </xf>
    <xf numFmtId="0" fontId="12" fillId="11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wrapText="1"/>
    </xf>
    <xf numFmtId="165" fontId="1" fillId="6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5" fillId="6" borderId="1" xfId="0" applyFont="1" applyFill="1" applyBorder="1" applyAlignment="1">
      <alignment/>
    </xf>
    <xf numFmtId="0" fontId="15" fillId="6" borderId="1" xfId="0" applyFont="1" applyFill="1" applyBorder="1" applyAlignment="1">
      <alignment horizontal="center" wrapText="1"/>
    </xf>
    <xf numFmtId="0" fontId="15" fillId="6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/>
    </xf>
    <xf numFmtId="0" fontId="15" fillId="6" borderId="5" xfId="0" applyFont="1" applyFill="1" applyBorder="1" applyAlignment="1">
      <alignment/>
    </xf>
    <xf numFmtId="0" fontId="0" fillId="12" borderId="1" xfId="0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5" fillId="5" borderId="0" xfId="0" applyFont="1" applyFill="1" applyAlignment="1">
      <alignment/>
    </xf>
    <xf numFmtId="0" fontId="8" fillId="5" borderId="0" xfId="0" applyFont="1" applyFill="1" applyAlignment="1">
      <alignment/>
    </xf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 wrapText="1"/>
    </xf>
    <xf numFmtId="0" fontId="0" fillId="12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7" borderId="2" xfId="0" applyFont="1" applyFill="1" applyBorder="1" applyAlignment="1">
      <alignment/>
    </xf>
    <xf numFmtId="0" fontId="8" fillId="0" borderId="2" xfId="0" applyFont="1" applyBorder="1" applyAlignment="1">
      <alignment/>
    </xf>
    <xf numFmtId="0" fontId="0" fillId="0" borderId="1" xfId="0" applyBorder="1" applyAlignment="1">
      <alignment/>
    </xf>
    <xf numFmtId="0" fontId="6" fillId="2" borderId="3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7" borderId="1" xfId="0" applyFont="1" applyFill="1" applyBorder="1" applyAlignment="1">
      <alignment horizontal="left"/>
    </xf>
    <xf numFmtId="0" fontId="5" fillId="2" borderId="7" xfId="0" applyFont="1" applyFill="1" applyBorder="1" applyAlignment="1">
      <alignment/>
    </xf>
    <xf numFmtId="0" fontId="0" fillId="0" borderId="9" xfId="0" applyBorder="1" applyAlignment="1">
      <alignment/>
    </xf>
    <xf numFmtId="0" fontId="14" fillId="5" borderId="7" xfId="0" applyFont="1" applyFill="1" applyBorder="1" applyAlignment="1">
      <alignment/>
    </xf>
    <xf numFmtId="0" fontId="14" fillId="5" borderId="8" xfId="0" applyFont="1" applyFill="1" applyBorder="1" applyAlignment="1">
      <alignment/>
    </xf>
    <xf numFmtId="0" fontId="14" fillId="5" borderId="9" xfId="0" applyFont="1" applyFill="1" applyBorder="1" applyAlignment="1">
      <alignment/>
    </xf>
    <xf numFmtId="0" fontId="5" fillId="12" borderId="8" xfId="0" applyFont="1" applyFill="1" applyBorder="1" applyAlignment="1">
      <alignment wrapText="1"/>
    </xf>
    <xf numFmtId="0" fontId="0" fillId="12" borderId="8" xfId="0" applyFill="1" applyBorder="1" applyAlignment="1">
      <alignment/>
    </xf>
    <xf numFmtId="0" fontId="0" fillId="12" borderId="9" xfId="0" applyFill="1" applyBorder="1" applyAlignment="1">
      <alignment/>
    </xf>
    <xf numFmtId="0" fontId="1" fillId="6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11" borderId="7" xfId="0" applyFont="1" applyFill="1" applyBorder="1" applyAlignment="1">
      <alignment wrapText="1"/>
    </xf>
    <xf numFmtId="0" fontId="1" fillId="11" borderId="8" xfId="0" applyFont="1" applyFill="1" applyBorder="1" applyAlignment="1">
      <alignment/>
    </xf>
    <xf numFmtId="0" fontId="1" fillId="11" borderId="9" xfId="0" applyFont="1" applyFill="1" applyBorder="1" applyAlignment="1">
      <alignment/>
    </xf>
    <xf numFmtId="0" fontId="6" fillId="2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center" wrapText="1"/>
    </xf>
    <xf numFmtId="0" fontId="15" fillId="6" borderId="7" xfId="0" applyFont="1" applyFill="1" applyBorder="1" applyAlignment="1">
      <alignment horizontal="center" wrapText="1"/>
    </xf>
    <xf numFmtId="0" fontId="15" fillId="6" borderId="9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15" fillId="4" borderId="7" xfId="0" applyFont="1" applyFill="1" applyBorder="1" applyAlignment="1">
      <alignment horizontal="center" wrapText="1"/>
    </xf>
    <xf numFmtId="0" fontId="15" fillId="4" borderId="9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wrapText="1"/>
    </xf>
    <xf numFmtId="0" fontId="15" fillId="2" borderId="9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/>
    </xf>
    <xf numFmtId="0" fontId="0" fillId="0" borderId="10" xfId="0" applyBorder="1" applyAlignment="1">
      <alignment/>
    </xf>
    <xf numFmtId="0" fontId="15" fillId="6" borderId="7" xfId="0" applyFont="1" applyFill="1" applyBorder="1" applyAlignment="1">
      <alignment/>
    </xf>
    <xf numFmtId="0" fontId="15" fillId="6" borderId="9" xfId="0" applyFont="1" applyFill="1" applyBorder="1" applyAlignment="1">
      <alignment/>
    </xf>
    <xf numFmtId="0" fontId="15" fillId="6" borderId="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6" borderId="9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5" fillId="6" borderId="7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2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2"/>
  <sheetViews>
    <sheetView tabSelected="1" workbookViewId="0" topLeftCell="A16">
      <selection activeCell="R51" sqref="R51"/>
    </sheetView>
  </sheetViews>
  <sheetFormatPr defaultColWidth="9.00390625" defaultRowHeight="12.75"/>
  <cols>
    <col min="1" max="1" width="7.375" style="0" customWidth="1"/>
    <col min="2" max="2" width="9.75390625" style="0" customWidth="1"/>
    <col min="3" max="3" width="8.125" style="0" customWidth="1"/>
    <col min="4" max="4" width="5.25390625" style="0" customWidth="1"/>
    <col min="5" max="5" width="11.25390625" style="0" customWidth="1"/>
    <col min="6" max="6" width="9.625" style="0" customWidth="1"/>
    <col min="7" max="7" width="8.75390625" style="0" customWidth="1"/>
    <col min="8" max="8" width="7.625" style="0" customWidth="1"/>
    <col min="9" max="9" width="7.00390625" style="0" customWidth="1"/>
    <col min="10" max="10" width="8.00390625" style="0" customWidth="1"/>
    <col min="11" max="11" width="6.75390625" style="0" customWidth="1"/>
    <col min="12" max="12" width="8.75390625" style="0" customWidth="1"/>
    <col min="13" max="13" width="6.25390625" style="0" customWidth="1"/>
    <col min="18" max="18" width="10.375" style="0" customWidth="1"/>
  </cols>
  <sheetData>
    <row r="2" spans="1:24" ht="20.25">
      <c r="A2" s="104" t="s">
        <v>1</v>
      </c>
      <c r="B2" s="105"/>
      <c r="C2" s="105"/>
      <c r="D2" s="105"/>
      <c r="E2" s="105"/>
      <c r="F2" s="105"/>
      <c r="G2" s="105"/>
      <c r="H2" s="106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</row>
    <row r="3" spans="1:20" ht="23.25" customHeight="1">
      <c r="A3" s="112" t="s">
        <v>85</v>
      </c>
      <c r="B3" s="113"/>
      <c r="C3" s="113"/>
      <c r="D3" s="113"/>
      <c r="E3" s="113"/>
      <c r="F3" s="113"/>
      <c r="G3" s="113"/>
      <c r="H3" s="114"/>
      <c r="L3" s="10"/>
      <c r="M3" s="10"/>
      <c r="N3" s="10"/>
      <c r="O3" s="10"/>
      <c r="P3" s="10"/>
      <c r="Q3" s="10"/>
      <c r="R3" s="10"/>
      <c r="S3" s="10"/>
      <c r="T3" s="10"/>
    </row>
    <row r="4" spans="1:20" ht="15.75">
      <c r="A4" s="16" t="s">
        <v>9</v>
      </c>
      <c r="B4" s="17">
        <f>207+525</f>
        <v>732</v>
      </c>
      <c r="C4" s="102" t="s">
        <v>37</v>
      </c>
      <c r="D4" s="103"/>
      <c r="E4" s="95"/>
      <c r="F4" s="96"/>
      <c r="G4" s="96"/>
      <c r="H4" s="96"/>
      <c r="L4" s="10"/>
      <c r="M4" s="10"/>
      <c r="N4" s="10"/>
      <c r="O4" s="10"/>
      <c r="P4" s="10"/>
      <c r="Q4" s="10"/>
      <c r="R4" s="10"/>
      <c r="S4" s="10"/>
      <c r="T4" s="10"/>
    </row>
    <row r="5" spans="1:20" ht="16.5" customHeight="1">
      <c r="A5" s="101" t="s">
        <v>2</v>
      </c>
      <c r="B5" s="101"/>
      <c r="C5" s="101"/>
      <c r="D5" s="101"/>
      <c r="E5" s="97"/>
      <c r="F5" s="97"/>
      <c r="G5" s="97"/>
      <c r="H5" s="97"/>
      <c r="L5" s="10"/>
      <c r="M5" s="11"/>
      <c r="N5" s="94"/>
      <c r="O5" s="94"/>
      <c r="P5" s="94"/>
      <c r="Q5" s="94"/>
      <c r="R5" s="10"/>
      <c r="S5" s="10"/>
      <c r="T5" s="10"/>
    </row>
    <row r="6" spans="1:20" ht="15">
      <c r="A6" s="101" t="s">
        <v>3</v>
      </c>
      <c r="B6" s="101"/>
      <c r="C6" s="101"/>
      <c r="D6" s="101"/>
      <c r="E6" s="50" t="s">
        <v>51</v>
      </c>
      <c r="F6" s="3" t="s">
        <v>8</v>
      </c>
      <c r="G6" s="98" t="s">
        <v>32</v>
      </c>
      <c r="H6" s="116" t="s">
        <v>33</v>
      </c>
      <c r="I6" s="5"/>
      <c r="L6" s="90"/>
      <c r="M6" s="90"/>
      <c r="N6" s="90"/>
      <c r="O6" s="90"/>
      <c r="P6" s="90"/>
      <c r="Q6" s="90"/>
      <c r="R6" s="90"/>
      <c r="S6" s="90"/>
      <c r="T6" s="90"/>
    </row>
    <row r="7" spans="1:24" ht="15">
      <c r="A7" s="101" t="s">
        <v>4</v>
      </c>
      <c r="B7" s="101"/>
      <c r="C7" s="101"/>
      <c r="D7" s="101"/>
      <c r="E7" s="22" t="s">
        <v>52</v>
      </c>
      <c r="F7" s="3" t="s">
        <v>8</v>
      </c>
      <c r="G7" s="99"/>
      <c r="H7" s="111"/>
      <c r="I7" s="5"/>
      <c r="J7" s="5"/>
      <c r="L7" s="52"/>
      <c r="M7" s="55"/>
      <c r="N7" s="91" t="s">
        <v>47</v>
      </c>
      <c r="O7" s="92"/>
      <c r="P7" s="92"/>
      <c r="Q7" s="92"/>
      <c r="R7" s="92"/>
      <c r="S7" s="92"/>
      <c r="T7" s="92"/>
      <c r="U7" s="92"/>
      <c r="V7" s="92"/>
      <c r="W7" s="92"/>
      <c r="X7" s="93"/>
    </row>
    <row r="8" spans="1:24" ht="15" customHeight="1">
      <c r="A8" s="101" t="s">
        <v>5</v>
      </c>
      <c r="B8" s="101"/>
      <c r="C8" s="101"/>
      <c r="D8" s="101"/>
      <c r="E8" s="22" t="s">
        <v>53</v>
      </c>
      <c r="F8" s="3" t="s">
        <v>8</v>
      </c>
      <c r="G8" s="100"/>
      <c r="H8" s="21" t="s">
        <v>7</v>
      </c>
      <c r="I8" s="6"/>
      <c r="J8" s="5"/>
      <c r="K8" s="10"/>
      <c r="L8" s="52"/>
      <c r="M8" s="55"/>
      <c r="N8" s="40"/>
      <c r="O8" s="60"/>
      <c r="P8" s="60"/>
      <c r="Q8" s="60"/>
      <c r="R8" s="60"/>
      <c r="S8" s="61"/>
      <c r="T8" s="61"/>
      <c r="U8" s="63"/>
      <c r="V8" s="65"/>
      <c r="W8" s="65"/>
      <c r="X8" s="41" t="s">
        <v>48</v>
      </c>
    </row>
    <row r="9" spans="1:24" ht="39" customHeight="1">
      <c r="A9" s="115" t="s">
        <v>22</v>
      </c>
      <c r="B9" s="115"/>
      <c r="C9" s="115"/>
      <c r="D9" s="115"/>
      <c r="E9" s="70">
        <v>10000</v>
      </c>
      <c r="F9" s="71" t="s">
        <v>7</v>
      </c>
      <c r="G9" s="22">
        <v>15</v>
      </c>
      <c r="H9" s="51">
        <f>E9/G9</f>
        <v>666.6666666666666</v>
      </c>
      <c r="I9" s="5"/>
      <c r="J9" s="89"/>
      <c r="K9" s="89"/>
      <c r="L9" s="52"/>
      <c r="M9" s="55"/>
      <c r="N9" s="42"/>
      <c r="O9" s="62" t="s">
        <v>62</v>
      </c>
      <c r="P9" s="62" t="s">
        <v>63</v>
      </c>
      <c r="Q9" s="62" t="s">
        <v>64</v>
      </c>
      <c r="R9" s="62" t="s">
        <v>65</v>
      </c>
      <c r="S9" s="61" t="s">
        <v>66</v>
      </c>
      <c r="T9" s="61" t="s">
        <v>67</v>
      </c>
      <c r="U9" s="64" t="s">
        <v>68</v>
      </c>
      <c r="V9" s="61"/>
      <c r="W9" s="66"/>
      <c r="X9" s="43" t="s">
        <v>49</v>
      </c>
    </row>
    <row r="10" spans="1:24" ht="39" customHeight="1">
      <c r="A10" s="107" t="s">
        <v>84</v>
      </c>
      <c r="B10" s="108"/>
      <c r="C10" s="108"/>
      <c r="D10" s="108"/>
      <c r="E10" s="108"/>
      <c r="F10" s="108"/>
      <c r="G10" s="109"/>
      <c r="H10" s="110" t="s">
        <v>57</v>
      </c>
      <c r="I10" s="111"/>
      <c r="J10" s="87" t="s">
        <v>58</v>
      </c>
      <c r="K10" s="88"/>
      <c r="L10" s="52"/>
      <c r="M10" s="55"/>
      <c r="N10" s="42"/>
      <c r="O10" s="56">
        <v>0.2</v>
      </c>
      <c r="P10" s="56">
        <v>0.2</v>
      </c>
      <c r="Q10" s="56">
        <v>0.04</v>
      </c>
      <c r="R10" s="44">
        <v>0.45</v>
      </c>
      <c r="S10" s="57">
        <v>1.4</v>
      </c>
      <c r="T10" s="45">
        <v>0.25</v>
      </c>
      <c r="U10" s="46">
        <v>0.5</v>
      </c>
      <c r="V10" s="45"/>
      <c r="W10" s="45"/>
      <c r="X10" s="47" t="s">
        <v>50</v>
      </c>
    </row>
    <row r="11" spans="1:24" ht="63.75">
      <c r="A11" s="22" t="s">
        <v>0</v>
      </c>
      <c r="B11" s="31" t="s">
        <v>54</v>
      </c>
      <c r="C11" s="32" t="s">
        <v>59</v>
      </c>
      <c r="D11" s="31" t="s">
        <v>55</v>
      </c>
      <c r="E11" s="32" t="s">
        <v>39</v>
      </c>
      <c r="F11" s="32" t="s">
        <v>69</v>
      </c>
      <c r="G11" s="31" t="s">
        <v>56</v>
      </c>
      <c r="H11" s="33" t="s">
        <v>61</v>
      </c>
      <c r="I11" s="33" t="s">
        <v>60</v>
      </c>
      <c r="J11" s="79" t="s">
        <v>61</v>
      </c>
      <c r="K11" s="79" t="s">
        <v>60</v>
      </c>
      <c r="L11" s="53"/>
      <c r="M11" s="55"/>
      <c r="N11" s="84"/>
      <c r="O11" s="85"/>
      <c r="P11" s="85"/>
      <c r="Q11" s="85"/>
      <c r="R11" s="85"/>
      <c r="S11" s="85"/>
      <c r="T11" s="85"/>
      <c r="U11" s="85"/>
      <c r="V11" s="85"/>
      <c r="W11" s="85"/>
      <c r="X11" s="86"/>
    </row>
    <row r="12" spans="1:24" ht="12.75">
      <c r="A12" s="22"/>
      <c r="B12" s="22"/>
      <c r="C12" s="24"/>
      <c r="D12" s="22"/>
      <c r="E12" s="25"/>
      <c r="F12" s="25"/>
      <c r="G12" s="26"/>
      <c r="H12" s="27"/>
      <c r="I12" s="27"/>
      <c r="J12" s="80"/>
      <c r="K12" s="80"/>
      <c r="L12" s="2"/>
      <c r="M12" s="39"/>
      <c r="N12" s="48"/>
      <c r="O12" s="67"/>
      <c r="P12" s="67"/>
      <c r="Q12" s="67"/>
      <c r="R12" s="67"/>
      <c r="S12" s="67"/>
      <c r="T12" s="67"/>
      <c r="U12" s="67"/>
      <c r="V12" s="67"/>
      <c r="W12" s="67"/>
      <c r="X12" s="49"/>
    </row>
    <row r="13" spans="1:24" ht="12.75">
      <c r="A13" s="22">
        <v>15</v>
      </c>
      <c r="B13" s="22">
        <f aca="true" t="shared" si="0" ref="B13:B20">700*A13</f>
        <v>10500</v>
      </c>
      <c r="C13" s="24">
        <f>20*POWER((B13/G13),0.5)</f>
        <v>724.568837309472</v>
      </c>
      <c r="D13" s="22">
        <v>2</v>
      </c>
      <c r="E13" s="25">
        <f>142000*POWER(B13,2)/POWER(C13,5)</f>
        <v>0.07839144754129139</v>
      </c>
      <c r="F13" s="25">
        <f aca="true" t="shared" si="1" ref="F13:F21">D13*E13+((1.2*X13*G13*G13)/20)</f>
        <v>1.884782895082583</v>
      </c>
      <c r="G13" s="26">
        <v>8</v>
      </c>
      <c r="H13" s="27">
        <f>12.6*POWER(B13,0.4)</f>
        <v>511.500738107307</v>
      </c>
      <c r="I13" s="27">
        <f>(0.785*POWER(C13,2))/H13</f>
        <v>805.7173124030586</v>
      </c>
      <c r="J13" s="80">
        <v>520</v>
      </c>
      <c r="K13" s="80">
        <v>800</v>
      </c>
      <c r="L13" s="2" t="s">
        <v>89</v>
      </c>
      <c r="M13" s="39"/>
      <c r="N13" s="48">
        <f aca="true" t="shared" si="2" ref="N13:N19">A13*1</f>
        <v>15</v>
      </c>
      <c r="O13" s="67">
        <v>0</v>
      </c>
      <c r="P13" s="67">
        <v>0</v>
      </c>
      <c r="Q13" s="67">
        <v>0</v>
      </c>
      <c r="R13" s="67">
        <v>1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49">
        <v>0.45</v>
      </c>
    </row>
    <row r="14" spans="1:24" ht="12.75">
      <c r="A14" s="22">
        <v>8</v>
      </c>
      <c r="B14" s="22">
        <f t="shared" si="0"/>
        <v>5600</v>
      </c>
      <c r="C14" s="24">
        <f aca="true" t="shared" si="3" ref="C14:C19">20*POWER((B14/G14),0.5)</f>
        <v>587.0395085642742</v>
      </c>
      <c r="D14" s="22">
        <v>1</v>
      </c>
      <c r="E14" s="25">
        <f aca="true" t="shared" si="4" ref="E14:E19">230000*POWER(B14,2)/POWER(C14,5)</f>
        <v>0.10345875211795948</v>
      </c>
      <c r="F14" s="25">
        <f t="shared" si="1"/>
        <v>1.2442087521179597</v>
      </c>
      <c r="G14" s="26">
        <v>6.5</v>
      </c>
      <c r="H14" s="27">
        <f aca="true" t="shared" si="5" ref="H14:H21">12.6*POWER(B14,0.4)</f>
        <v>397.78257603624684</v>
      </c>
      <c r="I14" s="27">
        <f aca="true" t="shared" si="6" ref="I14:I21">(0.785*POWER(C14,2))/H14</f>
        <v>680.0777440247314</v>
      </c>
      <c r="J14" s="80">
        <v>400</v>
      </c>
      <c r="K14" s="80">
        <v>680</v>
      </c>
      <c r="L14" s="2" t="s">
        <v>90</v>
      </c>
      <c r="M14" s="39"/>
      <c r="N14" s="48">
        <f t="shared" si="2"/>
        <v>8</v>
      </c>
      <c r="O14" s="67">
        <v>0</v>
      </c>
      <c r="P14" s="67">
        <v>0</v>
      </c>
      <c r="Q14" s="67">
        <v>0</v>
      </c>
      <c r="R14" s="67">
        <v>1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49">
        <v>0.45</v>
      </c>
    </row>
    <row r="15" spans="1:24" ht="15">
      <c r="A15" s="22">
        <v>7</v>
      </c>
      <c r="B15" s="22">
        <f t="shared" si="0"/>
        <v>4900</v>
      </c>
      <c r="C15" s="24">
        <f t="shared" si="3"/>
        <v>571.5476066494082</v>
      </c>
      <c r="D15" s="22">
        <v>2</v>
      </c>
      <c r="E15" s="25">
        <f t="shared" si="4"/>
        <v>0.09054363870644964</v>
      </c>
      <c r="F15" s="25">
        <f t="shared" si="1"/>
        <v>1.1530872774128993</v>
      </c>
      <c r="G15" s="26">
        <v>6</v>
      </c>
      <c r="H15" s="27">
        <f t="shared" si="5"/>
        <v>377.0934397737898</v>
      </c>
      <c r="I15" s="27">
        <f t="shared" si="6"/>
        <v>680.0259731040724</v>
      </c>
      <c r="J15" s="80">
        <v>380</v>
      </c>
      <c r="K15" s="81">
        <v>680</v>
      </c>
      <c r="L15" s="2"/>
      <c r="M15" s="39"/>
      <c r="N15" s="48">
        <f t="shared" si="2"/>
        <v>7</v>
      </c>
      <c r="O15" s="67">
        <v>0</v>
      </c>
      <c r="P15" s="67">
        <v>0</v>
      </c>
      <c r="Q15" s="67">
        <v>0</v>
      </c>
      <c r="R15" s="67">
        <v>1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49">
        <v>0.45</v>
      </c>
    </row>
    <row r="16" spans="1:24" ht="15">
      <c r="A16" s="22">
        <v>6</v>
      </c>
      <c r="B16" s="22">
        <f t="shared" si="0"/>
        <v>4200</v>
      </c>
      <c r="C16" s="24">
        <f t="shared" si="3"/>
        <v>552.6794237662059</v>
      </c>
      <c r="D16" s="22">
        <v>1</v>
      </c>
      <c r="E16" s="25">
        <f t="shared" si="4"/>
        <v>0.07867920014766959</v>
      </c>
      <c r="F16" s="25">
        <f t="shared" si="1"/>
        <v>0.8954292001476697</v>
      </c>
      <c r="G16" s="26">
        <v>5.5</v>
      </c>
      <c r="H16" s="27">
        <f t="shared" si="5"/>
        <v>354.544098889131</v>
      </c>
      <c r="I16" s="27">
        <f t="shared" si="6"/>
        <v>676.3102782788101</v>
      </c>
      <c r="J16" s="80">
        <v>360</v>
      </c>
      <c r="K16" s="81">
        <v>680</v>
      </c>
      <c r="L16" s="2"/>
      <c r="M16" s="39"/>
      <c r="N16" s="48">
        <f t="shared" si="2"/>
        <v>6</v>
      </c>
      <c r="O16" s="67">
        <v>0</v>
      </c>
      <c r="P16" s="67">
        <v>0</v>
      </c>
      <c r="Q16" s="67">
        <v>0</v>
      </c>
      <c r="R16" s="67">
        <v>1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49">
        <v>0.45</v>
      </c>
    </row>
    <row r="17" spans="1:24" ht="15">
      <c r="A17" s="22">
        <v>5</v>
      </c>
      <c r="B17" s="22">
        <f t="shared" si="0"/>
        <v>3500</v>
      </c>
      <c r="C17" s="24">
        <f t="shared" si="3"/>
        <v>529.150262212918</v>
      </c>
      <c r="D17" s="22">
        <v>2.5</v>
      </c>
      <c r="E17" s="25">
        <f t="shared" si="4"/>
        <v>0.06791549124384555</v>
      </c>
      <c r="F17" s="25">
        <f t="shared" si="1"/>
        <v>0.8447887281096139</v>
      </c>
      <c r="G17" s="26">
        <v>5</v>
      </c>
      <c r="H17" s="27">
        <f t="shared" si="5"/>
        <v>329.6080142927966</v>
      </c>
      <c r="I17" s="27">
        <f t="shared" si="6"/>
        <v>666.8527173758213</v>
      </c>
      <c r="J17" s="80">
        <v>330</v>
      </c>
      <c r="K17" s="81">
        <v>670</v>
      </c>
      <c r="L17" s="2"/>
      <c r="M17" s="39"/>
      <c r="N17" s="48">
        <f t="shared" si="2"/>
        <v>5</v>
      </c>
      <c r="O17" s="67">
        <v>0</v>
      </c>
      <c r="P17" s="67">
        <v>0</v>
      </c>
      <c r="Q17" s="67">
        <v>0</v>
      </c>
      <c r="R17" s="67">
        <v>1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49">
        <v>0.45</v>
      </c>
    </row>
    <row r="18" spans="1:24" ht="12.75">
      <c r="A18" s="22">
        <v>4</v>
      </c>
      <c r="B18" s="22">
        <f t="shared" si="0"/>
        <v>2800</v>
      </c>
      <c r="C18" s="24">
        <f t="shared" si="3"/>
        <v>498.8876515698588</v>
      </c>
      <c r="D18" s="22">
        <v>3</v>
      </c>
      <c r="E18" s="25">
        <f t="shared" si="4"/>
        <v>0.05834855785345862</v>
      </c>
      <c r="F18" s="25">
        <f t="shared" si="1"/>
        <v>0.7217956735603759</v>
      </c>
      <c r="G18" s="26">
        <v>4.5</v>
      </c>
      <c r="H18" s="27">
        <f t="shared" si="5"/>
        <v>301.46282018366054</v>
      </c>
      <c r="I18" s="27">
        <f t="shared" si="6"/>
        <v>648.0990845197678</v>
      </c>
      <c r="J18" s="80">
        <v>300</v>
      </c>
      <c r="K18" s="80">
        <v>650</v>
      </c>
      <c r="M18" s="39"/>
      <c r="N18" s="48">
        <f t="shared" si="2"/>
        <v>4</v>
      </c>
      <c r="O18" s="67">
        <v>0</v>
      </c>
      <c r="P18" s="67">
        <v>0</v>
      </c>
      <c r="Q18" s="67">
        <v>0</v>
      </c>
      <c r="R18" s="67">
        <v>1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49">
        <v>0.45</v>
      </c>
    </row>
    <row r="19" spans="1:24" ht="12.75">
      <c r="A19" s="22">
        <v>3</v>
      </c>
      <c r="B19" s="22">
        <f t="shared" si="0"/>
        <v>2100</v>
      </c>
      <c r="C19" s="24">
        <f t="shared" si="3"/>
        <v>458.257569495584</v>
      </c>
      <c r="D19" s="22">
        <v>3</v>
      </c>
      <c r="E19" s="25">
        <f t="shared" si="4"/>
        <v>0.05019011475427825</v>
      </c>
      <c r="F19" s="25">
        <f t="shared" si="1"/>
        <v>0.5825703442628348</v>
      </c>
      <c r="G19" s="26">
        <v>4</v>
      </c>
      <c r="H19" s="27">
        <f t="shared" si="5"/>
        <v>268.6941821223784</v>
      </c>
      <c r="I19" s="27">
        <f t="shared" si="6"/>
        <v>613.5227740990614</v>
      </c>
      <c r="J19" s="80">
        <v>270</v>
      </c>
      <c r="K19" s="80">
        <v>620</v>
      </c>
      <c r="M19" s="39"/>
      <c r="N19" s="48">
        <f t="shared" si="2"/>
        <v>3</v>
      </c>
      <c r="O19" s="67">
        <v>0</v>
      </c>
      <c r="P19" s="67">
        <v>0</v>
      </c>
      <c r="Q19" s="67">
        <v>0</v>
      </c>
      <c r="R19" s="67">
        <v>1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49">
        <v>0.45</v>
      </c>
    </row>
    <row r="20" spans="1:24" ht="12.75">
      <c r="A20" s="22">
        <v>2</v>
      </c>
      <c r="B20" s="22">
        <f t="shared" si="0"/>
        <v>1400</v>
      </c>
      <c r="C20" s="24">
        <f>20*POWER((B20/G20),0.5)</f>
        <v>400</v>
      </c>
      <c r="D20" s="22">
        <v>3</v>
      </c>
      <c r="E20" s="25">
        <f>230000*POWER(B20,2)/POWER(C20,5)</f>
        <v>0.0440234375</v>
      </c>
      <c r="F20" s="25">
        <f t="shared" si="1"/>
        <v>0.4628203125</v>
      </c>
      <c r="G20" s="26">
        <v>3.5</v>
      </c>
      <c r="H20" s="27">
        <f t="shared" si="5"/>
        <v>228.4660953696597</v>
      </c>
      <c r="I20" s="27">
        <f t="shared" si="6"/>
        <v>549.7533443497528</v>
      </c>
      <c r="J20" s="80">
        <v>230</v>
      </c>
      <c r="K20" s="80">
        <v>550</v>
      </c>
      <c r="M20" s="55"/>
      <c r="N20" s="48">
        <f>A20*1</f>
        <v>2</v>
      </c>
      <c r="O20" s="67">
        <v>0</v>
      </c>
      <c r="P20" s="67">
        <v>0</v>
      </c>
      <c r="Q20" s="67">
        <v>0</v>
      </c>
      <c r="R20" s="67">
        <v>1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49">
        <v>0.45</v>
      </c>
    </row>
    <row r="21" spans="1:24" ht="12.75">
      <c r="A21" s="22">
        <v>1</v>
      </c>
      <c r="B21" s="22">
        <f>700*A21</f>
        <v>700</v>
      </c>
      <c r="C21" s="24">
        <f>20*POWER((B21/G21),0.5)</f>
        <v>305.50504633038935</v>
      </c>
      <c r="D21" s="22">
        <v>3</v>
      </c>
      <c r="E21" s="25">
        <f>230000*POWER(B21,2)/POWER(C21,5)</f>
        <v>0.04234790932392226</v>
      </c>
      <c r="F21" s="25">
        <f t="shared" si="1"/>
        <v>0.37004372797176677</v>
      </c>
      <c r="G21" s="26">
        <v>3</v>
      </c>
      <c r="H21" s="27">
        <f t="shared" si="5"/>
        <v>173.14492281886888</v>
      </c>
      <c r="I21" s="27">
        <f t="shared" si="6"/>
        <v>423.1522673252898</v>
      </c>
      <c r="J21" s="80">
        <v>180</v>
      </c>
      <c r="K21" s="80">
        <v>420</v>
      </c>
      <c r="M21" s="39"/>
      <c r="N21" s="48">
        <f>A21*1</f>
        <v>1</v>
      </c>
      <c r="O21" s="67">
        <v>0</v>
      </c>
      <c r="P21" s="67">
        <v>0</v>
      </c>
      <c r="Q21" s="67">
        <v>0</v>
      </c>
      <c r="R21" s="67">
        <v>1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49">
        <v>0.45</v>
      </c>
    </row>
    <row r="22" spans="1:25" ht="15">
      <c r="A22" s="28"/>
      <c r="B22" s="28"/>
      <c r="C22" s="28"/>
      <c r="D22" s="28"/>
      <c r="E22" s="29" t="s">
        <v>13</v>
      </c>
      <c r="F22" s="30">
        <f>SUM(F12:F21)</f>
        <v>8.159526911165703</v>
      </c>
      <c r="G22" s="29" t="s">
        <v>6</v>
      </c>
      <c r="H22" s="28"/>
      <c r="I22" s="28"/>
      <c r="J22" s="28"/>
      <c r="K22" s="28"/>
      <c r="M22" s="39"/>
      <c r="N22" s="54"/>
      <c r="O22" s="58"/>
      <c r="P22" s="58"/>
      <c r="Q22" s="58"/>
      <c r="R22" s="58"/>
      <c r="S22" s="58"/>
      <c r="T22" s="58"/>
      <c r="U22" s="58"/>
      <c r="V22" s="58"/>
      <c r="W22" s="58"/>
      <c r="X22" s="54"/>
      <c r="Y22" s="10"/>
    </row>
    <row r="23" spans="5:25" ht="15">
      <c r="E23" s="14"/>
      <c r="F23" s="15"/>
      <c r="G23" s="5"/>
      <c r="H23" s="13"/>
      <c r="I23" s="72"/>
      <c r="M23" s="39"/>
      <c r="N23" s="54"/>
      <c r="O23" s="58"/>
      <c r="P23" s="58"/>
      <c r="Q23" s="58"/>
      <c r="R23" s="58"/>
      <c r="S23" s="58"/>
      <c r="T23" s="58"/>
      <c r="U23" s="58"/>
      <c r="V23" s="58"/>
      <c r="W23" s="58"/>
      <c r="X23" s="54"/>
      <c r="Y23" s="10"/>
    </row>
    <row r="24" spans="1:25" ht="18">
      <c r="A24" s="7" t="s">
        <v>12</v>
      </c>
      <c r="B24" s="7" t="s">
        <v>24</v>
      </c>
      <c r="C24" s="7"/>
      <c r="D24" s="7"/>
      <c r="E24" s="7"/>
      <c r="F24" s="15"/>
      <c r="G24" s="5"/>
      <c r="H24" s="13"/>
      <c r="M24" s="39"/>
      <c r="N24" s="54"/>
      <c r="O24" s="58"/>
      <c r="P24" s="58"/>
      <c r="Q24" s="58"/>
      <c r="R24" s="58"/>
      <c r="S24" s="58"/>
      <c r="T24" s="58"/>
      <c r="U24" s="58"/>
      <c r="V24" s="58"/>
      <c r="W24" s="58"/>
      <c r="X24" s="54"/>
      <c r="Y24" s="10"/>
    </row>
    <row r="25" spans="1:25" ht="26.25">
      <c r="A25" s="3"/>
      <c r="B25" s="3"/>
      <c r="C25" s="31" t="s">
        <v>38</v>
      </c>
      <c r="D25" s="22" t="s">
        <v>46</v>
      </c>
      <c r="E25" s="23" t="s">
        <v>11</v>
      </c>
      <c r="F25" s="15"/>
      <c r="G25" s="5"/>
      <c r="H25" s="13"/>
      <c r="M25" s="39"/>
      <c r="N25" s="54"/>
      <c r="O25" s="58"/>
      <c r="P25" s="58"/>
      <c r="Q25" s="58"/>
      <c r="R25" s="58"/>
      <c r="S25" s="58"/>
      <c r="T25" s="58"/>
      <c r="U25" s="58"/>
      <c r="V25" s="58"/>
      <c r="W25" s="58"/>
      <c r="X25" s="54"/>
      <c r="Y25" s="10"/>
    </row>
    <row r="26" spans="1:25" ht="15">
      <c r="A26" s="12" t="s">
        <v>10</v>
      </c>
      <c r="B26" s="12" t="s">
        <v>25</v>
      </c>
      <c r="C26" s="35"/>
      <c r="D26" s="35"/>
      <c r="E26" s="23" t="s">
        <v>45</v>
      </c>
      <c r="F26" s="15"/>
      <c r="G26" s="5"/>
      <c r="H26" s="13"/>
      <c r="M26" s="39"/>
      <c r="N26" s="54"/>
      <c r="O26" s="58"/>
      <c r="P26" s="58"/>
      <c r="Q26" s="58"/>
      <c r="R26" s="58"/>
      <c r="S26" s="58"/>
      <c r="T26" s="58"/>
      <c r="U26" s="58"/>
      <c r="V26" s="58"/>
      <c r="W26" s="58"/>
      <c r="X26" s="54"/>
      <c r="Y26" s="10"/>
    </row>
    <row r="27" spans="1:25" ht="15">
      <c r="A27" s="12" t="s">
        <v>14</v>
      </c>
      <c r="B27" s="4" t="s">
        <v>26</v>
      </c>
      <c r="C27" s="36"/>
      <c r="D27" s="37"/>
      <c r="E27" s="24">
        <f>F22</f>
        <v>8.159526911165703</v>
      </c>
      <c r="F27" s="15"/>
      <c r="G27" s="5"/>
      <c r="H27" s="13"/>
      <c r="M27" s="39"/>
      <c r="N27" s="54"/>
      <c r="O27" s="58"/>
      <c r="P27" s="58"/>
      <c r="Q27" s="58"/>
      <c r="R27" s="58"/>
      <c r="S27" s="58"/>
      <c r="T27" s="58"/>
      <c r="U27" s="58"/>
      <c r="V27" s="58"/>
      <c r="W27" s="58"/>
      <c r="X27" s="54"/>
      <c r="Y27" s="10"/>
    </row>
    <row r="28" spans="1:25" ht="15">
      <c r="A28" s="12" t="s">
        <v>15</v>
      </c>
      <c r="B28" s="4" t="s">
        <v>27</v>
      </c>
      <c r="C28" s="36"/>
      <c r="D28" s="22">
        <v>0</v>
      </c>
      <c r="E28" s="24">
        <f>D28*8</f>
        <v>0</v>
      </c>
      <c r="F28" s="15"/>
      <c r="G28" s="5"/>
      <c r="H28" s="13"/>
      <c r="M28" s="39"/>
      <c r="N28" s="54"/>
      <c r="O28" s="58"/>
      <c r="P28" s="58"/>
      <c r="Q28" s="58"/>
      <c r="R28" s="58"/>
      <c r="S28" s="58"/>
      <c r="T28" s="58"/>
      <c r="U28" s="58"/>
      <c r="V28" s="58"/>
      <c r="W28" s="58"/>
      <c r="X28" s="54"/>
      <c r="Y28" s="10"/>
    </row>
    <row r="29" spans="1:25" ht="15">
      <c r="A29" s="12" t="s">
        <v>16</v>
      </c>
      <c r="B29" s="4" t="s">
        <v>28</v>
      </c>
      <c r="C29" s="36"/>
      <c r="D29" s="22">
        <v>1</v>
      </c>
      <c r="E29" s="24">
        <f>D29*6</f>
        <v>6</v>
      </c>
      <c r="F29" s="15"/>
      <c r="G29" s="5"/>
      <c r="H29" s="13"/>
      <c r="M29" s="39"/>
      <c r="N29" s="54"/>
      <c r="O29" s="59"/>
      <c r="P29" s="59"/>
      <c r="Q29" s="59"/>
      <c r="R29" s="59"/>
      <c r="S29" s="59"/>
      <c r="T29" s="59"/>
      <c r="U29" s="59"/>
      <c r="V29" s="59"/>
      <c r="W29" s="59"/>
      <c r="X29" s="54"/>
      <c r="Y29" s="10"/>
    </row>
    <row r="30" spans="1:25" ht="15">
      <c r="A30" s="12" t="s">
        <v>17</v>
      </c>
      <c r="B30" s="4" t="s">
        <v>42</v>
      </c>
      <c r="C30" s="36"/>
      <c r="D30" s="22">
        <v>0</v>
      </c>
      <c r="E30" s="24">
        <f>D30*6</f>
        <v>0</v>
      </c>
      <c r="F30" s="15"/>
      <c r="G30" s="5"/>
      <c r="H30" s="13"/>
      <c r="M30" s="39"/>
      <c r="N30" s="54"/>
      <c r="O30" s="58"/>
      <c r="P30" s="58"/>
      <c r="Q30" s="58"/>
      <c r="R30" s="58"/>
      <c r="S30" s="58"/>
      <c r="T30" s="58"/>
      <c r="U30" s="58"/>
      <c r="V30" s="58"/>
      <c r="W30" s="58"/>
      <c r="X30" s="54"/>
      <c r="Y30" s="10"/>
    </row>
    <row r="31" spans="1:25" ht="15">
      <c r="A31" s="12" t="s">
        <v>18</v>
      </c>
      <c r="B31" s="4" t="s">
        <v>29</v>
      </c>
      <c r="C31" s="36"/>
      <c r="D31" s="22">
        <v>0</v>
      </c>
      <c r="E31" s="24">
        <f>D31*8</f>
        <v>0</v>
      </c>
      <c r="F31" s="15"/>
      <c r="G31" s="5"/>
      <c r="H31" s="13"/>
      <c r="M31" s="39"/>
      <c r="N31" s="54"/>
      <c r="O31" s="58"/>
      <c r="P31" s="58"/>
      <c r="Q31" s="58"/>
      <c r="R31" s="58"/>
      <c r="S31" s="58"/>
      <c r="T31" s="58"/>
      <c r="U31" s="58"/>
      <c r="V31" s="58"/>
      <c r="W31" s="58"/>
      <c r="X31" s="54"/>
      <c r="Y31" s="10"/>
    </row>
    <row r="32" spans="1:25" ht="15">
      <c r="A32" s="12" t="s">
        <v>19</v>
      </c>
      <c r="B32" s="4" t="s">
        <v>30</v>
      </c>
      <c r="C32" s="36"/>
      <c r="D32" s="22">
        <v>1</v>
      </c>
      <c r="E32" s="24">
        <f>D32*4</f>
        <v>4</v>
      </c>
      <c r="F32" s="15"/>
      <c r="G32" s="5"/>
      <c r="H32" s="13"/>
      <c r="M32" s="39"/>
      <c r="N32" s="54"/>
      <c r="O32" s="58"/>
      <c r="P32" s="58"/>
      <c r="Q32" s="58"/>
      <c r="R32" s="58"/>
      <c r="S32" s="58"/>
      <c r="T32" s="58"/>
      <c r="U32" s="58"/>
      <c r="V32" s="58"/>
      <c r="W32" s="58"/>
      <c r="X32" s="54"/>
      <c r="Y32" s="10"/>
    </row>
    <row r="33" spans="1:25" ht="15">
      <c r="A33" s="12" t="s">
        <v>20</v>
      </c>
      <c r="B33" s="4" t="s">
        <v>44</v>
      </c>
      <c r="C33" s="36"/>
      <c r="D33" s="22">
        <v>1</v>
      </c>
      <c r="E33" s="24">
        <f>D33*3</f>
        <v>3</v>
      </c>
      <c r="F33" s="15"/>
      <c r="G33" s="5"/>
      <c r="H33" s="13"/>
      <c r="M33" s="39"/>
      <c r="N33" s="54"/>
      <c r="O33" s="58"/>
      <c r="P33" s="58"/>
      <c r="Q33" s="58"/>
      <c r="R33" s="58"/>
      <c r="S33" s="58"/>
      <c r="T33" s="58"/>
      <c r="U33" s="58"/>
      <c r="V33" s="58"/>
      <c r="W33" s="58"/>
      <c r="X33" s="54"/>
      <c r="Y33" s="10"/>
    </row>
    <row r="34" spans="1:25" ht="15">
      <c r="A34" s="12" t="s">
        <v>21</v>
      </c>
      <c r="B34" s="4" t="s">
        <v>43</v>
      </c>
      <c r="C34" s="22">
        <v>10000</v>
      </c>
      <c r="D34" s="38"/>
      <c r="E34" s="24">
        <f>C34*0.0006</f>
        <v>5.999999999999999</v>
      </c>
      <c r="F34" s="15"/>
      <c r="G34" s="5"/>
      <c r="H34" s="13"/>
      <c r="M34" s="39"/>
      <c r="N34" s="54"/>
      <c r="O34" s="58"/>
      <c r="P34" s="58"/>
      <c r="Q34" s="58"/>
      <c r="R34" s="58"/>
      <c r="S34" s="58"/>
      <c r="T34" s="58"/>
      <c r="U34" s="58"/>
      <c r="V34" s="58"/>
      <c r="W34" s="58"/>
      <c r="X34" s="54"/>
      <c r="Y34" s="10"/>
    </row>
    <row r="35" spans="1:25" ht="15">
      <c r="A35" s="1"/>
      <c r="B35" s="1"/>
      <c r="C35" s="19"/>
      <c r="D35" s="29" t="s">
        <v>11</v>
      </c>
      <c r="E35" s="21">
        <f>SUM(E27:E34)</f>
        <v>27.159526911165703</v>
      </c>
      <c r="F35" s="15"/>
      <c r="G35" s="5"/>
      <c r="H35" s="13"/>
      <c r="M35" s="39"/>
      <c r="N35" s="54"/>
      <c r="O35" s="58"/>
      <c r="P35" s="58"/>
      <c r="Q35" s="58"/>
      <c r="R35" s="58"/>
      <c r="S35" s="58"/>
      <c r="T35" s="58"/>
      <c r="U35" s="58"/>
      <c r="V35" s="58"/>
      <c r="W35" s="58"/>
      <c r="X35" s="54"/>
      <c r="Y35" s="10"/>
    </row>
    <row r="36" spans="1:25" ht="15">
      <c r="A36" s="18">
        <v>5</v>
      </c>
      <c r="B36" s="8" t="s">
        <v>23</v>
      </c>
      <c r="C36" s="8"/>
      <c r="E36" s="14"/>
      <c r="F36" s="15"/>
      <c r="G36" s="5"/>
      <c r="H36" s="13"/>
      <c r="M36" s="39"/>
      <c r="N36" s="54"/>
      <c r="O36" s="58"/>
      <c r="P36" s="58"/>
      <c r="Q36" s="58"/>
      <c r="R36" s="58"/>
      <c r="S36" s="58"/>
      <c r="T36" s="58"/>
      <c r="U36" s="58"/>
      <c r="V36" s="58"/>
      <c r="W36" s="58"/>
      <c r="X36" s="54"/>
      <c r="Y36" s="10"/>
    </row>
    <row r="37" spans="1:25" ht="26.25">
      <c r="A37" s="19" t="s">
        <v>34</v>
      </c>
      <c r="B37" s="31" t="s">
        <v>40</v>
      </c>
      <c r="C37" s="22">
        <v>10000</v>
      </c>
      <c r="E37" s="14"/>
      <c r="F37" s="15"/>
      <c r="G37" s="5"/>
      <c r="H37" s="13"/>
      <c r="M37" s="39"/>
      <c r="N37" s="54"/>
      <c r="O37" s="58"/>
      <c r="P37" s="58"/>
      <c r="Q37" s="58"/>
      <c r="R37" s="58"/>
      <c r="S37" s="58"/>
      <c r="T37" s="58"/>
      <c r="U37" s="58"/>
      <c r="V37" s="58"/>
      <c r="W37" s="58"/>
      <c r="X37" s="54"/>
      <c r="Y37" s="10"/>
    </row>
    <row r="38" spans="1:25" ht="26.25">
      <c r="A38" s="19" t="s">
        <v>35</v>
      </c>
      <c r="B38" s="31" t="s">
        <v>41</v>
      </c>
      <c r="C38" s="22">
        <v>50</v>
      </c>
      <c r="E38" s="14"/>
      <c r="F38" s="15"/>
      <c r="G38" s="5"/>
      <c r="H38" s="13"/>
      <c r="M38" s="39"/>
      <c r="N38" s="54"/>
      <c r="O38" s="58"/>
      <c r="P38" s="58"/>
      <c r="Q38" s="58"/>
      <c r="R38" s="58"/>
      <c r="S38" s="58"/>
      <c r="T38" s="58"/>
      <c r="U38" s="58"/>
      <c r="V38" s="58"/>
      <c r="W38" s="58"/>
      <c r="X38" s="54"/>
      <c r="Y38" s="10"/>
    </row>
    <row r="39" spans="1:25" ht="15">
      <c r="A39" s="20" t="s">
        <v>36</v>
      </c>
      <c r="B39" s="23" t="s">
        <v>31</v>
      </c>
      <c r="C39" s="20">
        <f>0.0043*C37*C38</f>
        <v>2150</v>
      </c>
      <c r="E39" s="14"/>
      <c r="F39" s="15"/>
      <c r="G39" s="5"/>
      <c r="H39" s="13"/>
      <c r="M39" s="39"/>
      <c r="N39" s="54"/>
      <c r="O39" s="58"/>
      <c r="P39" s="58"/>
      <c r="Q39" s="58"/>
      <c r="R39" s="58"/>
      <c r="S39" s="58"/>
      <c r="T39" s="58"/>
      <c r="U39" s="58"/>
      <c r="V39" s="58"/>
      <c r="W39" s="58"/>
      <c r="X39" s="54"/>
      <c r="Y39" s="10"/>
    </row>
    <row r="40" spans="1:25" ht="25.5">
      <c r="A40" s="34" t="s">
        <v>70</v>
      </c>
      <c r="B40" s="68" t="s">
        <v>71</v>
      </c>
      <c r="C40" s="69">
        <f>C37/(3600*2.5)</f>
        <v>1.1111111111111112</v>
      </c>
      <c r="J40" s="9"/>
      <c r="K40" s="9"/>
      <c r="M40" s="39"/>
      <c r="N40" s="54"/>
      <c r="O40" s="58"/>
      <c r="P40" s="58"/>
      <c r="Q40" s="58"/>
      <c r="R40" s="58"/>
      <c r="S40" s="58"/>
      <c r="T40" s="58"/>
      <c r="U40" s="58"/>
      <c r="V40" s="58"/>
      <c r="W40" s="58"/>
      <c r="X40" s="54"/>
      <c r="Y40" s="10"/>
    </row>
    <row r="41" spans="13:25" ht="12.75">
      <c r="M41" s="39"/>
      <c r="N41" s="54"/>
      <c r="O41" s="58"/>
      <c r="P41" s="58"/>
      <c r="Q41" s="58"/>
      <c r="R41" s="58"/>
      <c r="S41" s="58"/>
      <c r="T41" s="58"/>
      <c r="U41" s="58"/>
      <c r="V41" s="58"/>
      <c r="W41" s="58"/>
      <c r="X41" s="54"/>
      <c r="Y41" s="10"/>
    </row>
    <row r="42" spans="13:25" ht="12.75">
      <c r="M42" s="39"/>
      <c r="N42" s="54"/>
      <c r="O42" s="58"/>
      <c r="P42" s="58"/>
      <c r="Q42" s="58"/>
      <c r="R42" s="58"/>
      <c r="S42" s="58"/>
      <c r="T42" s="58"/>
      <c r="U42" s="58"/>
      <c r="V42" s="58"/>
      <c r="W42" s="58"/>
      <c r="X42" s="54"/>
      <c r="Y42" s="10"/>
    </row>
    <row r="43" spans="1:20" ht="15.75">
      <c r="A43" s="82" t="s">
        <v>86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</row>
    <row r="44" spans="1:20" ht="15.75">
      <c r="A44" s="82" t="s">
        <v>87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</row>
    <row r="45" spans="1:20" ht="15.75">
      <c r="A45" s="82" t="s">
        <v>88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</row>
    <row r="46" spans="1:20" ht="15">
      <c r="A46" s="83" t="s">
        <v>91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</row>
    <row r="47" spans="1:20" ht="15">
      <c r="A47" s="83" t="s">
        <v>92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</row>
    <row r="48" ht="6.75" customHeight="1"/>
    <row r="49" spans="1:12" ht="22.5" hidden="1">
      <c r="A49" s="73" t="s">
        <v>12</v>
      </c>
      <c r="B49" s="74" t="s">
        <v>72</v>
      </c>
      <c r="C49" s="75" t="s">
        <v>73</v>
      </c>
      <c r="D49" s="24">
        <f>D44/1700</f>
        <v>0</v>
      </c>
      <c r="E49" s="75" t="s">
        <v>74</v>
      </c>
      <c r="F49" s="117" t="s">
        <v>75</v>
      </c>
      <c r="G49" s="118"/>
      <c r="H49" s="76">
        <v>40</v>
      </c>
      <c r="I49" s="75" t="s">
        <v>74</v>
      </c>
      <c r="J49" s="119"/>
      <c r="K49" s="120"/>
      <c r="L49" s="120"/>
    </row>
    <row r="50" spans="1:12" ht="42.75" customHeight="1">
      <c r="A50" s="77" t="s">
        <v>34</v>
      </c>
      <c r="B50" s="121" t="s">
        <v>76</v>
      </c>
      <c r="C50" s="122"/>
      <c r="D50" s="123" t="s">
        <v>77</v>
      </c>
      <c r="E50" s="124"/>
      <c r="F50" s="76">
        <f>(207+525)*3.3</f>
        <v>2415.6</v>
      </c>
      <c r="G50" s="76" t="s">
        <v>78</v>
      </c>
      <c r="H50" s="125"/>
      <c r="I50" s="126"/>
      <c r="J50" s="120"/>
      <c r="K50" s="120"/>
      <c r="L50" s="120"/>
    </row>
    <row r="51" spans="1:12" ht="12.75">
      <c r="A51" s="77"/>
      <c r="B51" s="117" t="s">
        <v>79</v>
      </c>
      <c r="C51" s="132"/>
      <c r="D51" s="133">
        <f>4*F50</f>
        <v>9662.4</v>
      </c>
      <c r="E51" s="134"/>
      <c r="F51" s="135" t="s">
        <v>7</v>
      </c>
      <c r="G51" s="136"/>
      <c r="H51" s="137"/>
      <c r="I51" s="137"/>
      <c r="J51" s="137"/>
      <c r="K51" s="137"/>
      <c r="L51" s="137"/>
    </row>
    <row r="52" spans="1:12" ht="22.5">
      <c r="A52" s="73" t="s">
        <v>34</v>
      </c>
      <c r="B52" s="74" t="s">
        <v>80</v>
      </c>
      <c r="C52" s="73">
        <f>D51*8</f>
        <v>77299.2</v>
      </c>
      <c r="D52" s="73" t="s">
        <v>81</v>
      </c>
      <c r="E52" s="127" t="s">
        <v>82</v>
      </c>
      <c r="F52" s="128"/>
      <c r="G52" s="78">
        <f>D51*8.1</f>
        <v>78265.43999999999</v>
      </c>
      <c r="H52" s="129" t="s">
        <v>83</v>
      </c>
      <c r="I52" s="97"/>
      <c r="J52" s="97"/>
      <c r="K52" s="130"/>
      <c r="L52" s="131"/>
    </row>
  </sheetData>
  <mergeCells count="37">
    <mergeCell ref="A47:T47"/>
    <mergeCell ref="E52:F52"/>
    <mergeCell ref="H52:J52"/>
    <mergeCell ref="K52:L52"/>
    <mergeCell ref="B51:C51"/>
    <mergeCell ref="D51:E51"/>
    <mergeCell ref="F51:G51"/>
    <mergeCell ref="H51:L51"/>
    <mergeCell ref="F49:G49"/>
    <mergeCell ref="J49:L50"/>
    <mergeCell ref="B50:C50"/>
    <mergeCell ref="D50:E50"/>
    <mergeCell ref="H50:I50"/>
    <mergeCell ref="A2:H2"/>
    <mergeCell ref="A10:G10"/>
    <mergeCell ref="H10:I10"/>
    <mergeCell ref="A3:H3"/>
    <mergeCell ref="A9:D9"/>
    <mergeCell ref="A5:D5"/>
    <mergeCell ref="H6:H7"/>
    <mergeCell ref="E4:H5"/>
    <mergeCell ref="G6:G8"/>
    <mergeCell ref="A8:D8"/>
    <mergeCell ref="A6:D6"/>
    <mergeCell ref="A7:D7"/>
    <mergeCell ref="C4:D4"/>
    <mergeCell ref="J10:K10"/>
    <mergeCell ref="J9:K9"/>
    <mergeCell ref="N2:X2"/>
    <mergeCell ref="N7:X7"/>
    <mergeCell ref="N5:Q5"/>
    <mergeCell ref="L6:T6"/>
    <mergeCell ref="A45:T45"/>
    <mergeCell ref="A46:T46"/>
    <mergeCell ref="A44:T44"/>
    <mergeCell ref="N11:X11"/>
    <mergeCell ref="A43:T4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mknmuh1</dc:creator>
  <cp:keywords/>
  <dc:description/>
  <cp:lastModifiedBy>PC</cp:lastModifiedBy>
  <cp:lastPrinted>2006-04-14T06:52:02Z</cp:lastPrinted>
  <dcterms:created xsi:type="dcterms:W3CDTF">2004-04-30T05:35:09Z</dcterms:created>
  <dcterms:modified xsi:type="dcterms:W3CDTF">2008-06-08T11:07:20Z</dcterms:modified>
  <cp:category/>
  <cp:version/>
  <cp:contentType/>
  <cp:contentStatus/>
</cp:coreProperties>
</file>