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<sst xmlns="http://schemas.openxmlformats.org/spreadsheetml/2006/main" count="257" uniqueCount="217">
  <si>
    <t>Kat</t>
  </si>
  <si>
    <t>m3</t>
  </si>
  <si>
    <t>Topl Cam Alanı</t>
  </si>
  <si>
    <t>m2</t>
  </si>
  <si>
    <t>Isı İletim Katsayı</t>
  </si>
  <si>
    <t>Q</t>
  </si>
  <si>
    <t>Cam ısı ilet kats</t>
  </si>
  <si>
    <t>Q'</t>
  </si>
  <si>
    <t>kcal/h</t>
  </si>
  <si>
    <t>Kc*</t>
  </si>
  <si>
    <t>Ac*</t>
  </si>
  <si>
    <t>K*</t>
  </si>
  <si>
    <t>Vb*</t>
  </si>
  <si>
    <t>d</t>
  </si>
  <si>
    <t>Boru   çapı</t>
  </si>
  <si>
    <t>İNÇ</t>
  </si>
  <si>
    <t>mm</t>
  </si>
  <si>
    <t>Td</t>
  </si>
  <si>
    <t>Ti</t>
  </si>
  <si>
    <t>Mahal Brüt Hacmi</t>
  </si>
  <si>
    <t>H</t>
  </si>
  <si>
    <t>Mahal  Alanı</t>
  </si>
  <si>
    <t>KA</t>
  </si>
  <si>
    <t>Kat Adedi</t>
  </si>
  <si>
    <t>Kat Yüksekliği</t>
  </si>
  <si>
    <t>A</t>
  </si>
  <si>
    <t>m</t>
  </si>
  <si>
    <t>1.BÖLGE</t>
  </si>
  <si>
    <t>2.BÖLGE</t>
  </si>
  <si>
    <t>3.BÖLGE</t>
  </si>
  <si>
    <t>4.BÖLGE</t>
  </si>
  <si>
    <t>S</t>
  </si>
  <si>
    <t>C</t>
  </si>
  <si>
    <t>kWh/m2</t>
  </si>
  <si>
    <t>kcal/hm2</t>
  </si>
  <si>
    <t>TİA</t>
  </si>
  <si>
    <t>Topl.Fay.İnş.Al</t>
  </si>
  <si>
    <t>Kdd</t>
  </si>
  <si>
    <t>W/.m2k</t>
  </si>
  <si>
    <t>Seç
Böl
ge</t>
  </si>
  <si>
    <t>SEÇİLEN DEĞERLER</t>
  </si>
  <si>
    <t>ŞEHİR</t>
  </si>
  <si>
    <t>YAZ</t>
  </si>
  <si>
    <t>ADANA</t>
  </si>
  <si>
    <t>ADAPAZARI</t>
  </si>
  <si>
    <t>AFYON</t>
  </si>
  <si>
    <t>ANKARA</t>
  </si>
  <si>
    <t>ANTAKYA</t>
  </si>
  <si>
    <t>ANTALYA</t>
  </si>
  <si>
    <t>AYDIN</t>
  </si>
  <si>
    <t>BALIKESİR</t>
  </si>
  <si>
    <t>BANDIRMA</t>
  </si>
  <si>
    <t>BİLECİK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</si>
  <si>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</si>
  <si>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</si>
  <si>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</si>
  <si>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</si>
  <si>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</si>
  <si>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</si>
  <si>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</si>
  <si>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</si>
  <si>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</si>
  <si>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</si>
  <si>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</si>
  <si>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</si>
  <si>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</si>
  <si>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</si>
  <si>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</si>
  <si>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IĞDIR</t>
  </si>
  <si>
    <t>ISPARTA</t>
  </si>
  <si>
    <t>İSKENDERUN</t>
  </si>
  <si>
    <t>İZMİR</t>
  </si>
  <si>
    <t>KARS</t>
  </si>
  <si>
    <t>KASTAMONU</t>
  </si>
  <si>
    <t>KAYSERİ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</si>
  <si>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</si>
  <si>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</si>
  <si>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</si>
  <si>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</si>
  <si>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</si>
  <si>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</si>
  <si>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</si>
  <si>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</si>
  <si>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</si>
  <si>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</si>
  <si>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RİZE</t>
  </si>
  <si>
    <t>SAMSUN</t>
  </si>
  <si>
    <t>SİİRT</t>
  </si>
  <si>
    <t>SİNOP</t>
  </si>
  <si>
    <t>SİVAS</t>
  </si>
  <si>
    <t>ŞANLIURFA</t>
  </si>
  <si>
    <t>TEKİRDAĞ</t>
  </si>
  <si>
    <t>TRABZON</t>
  </si>
  <si>
    <t>UŞAK</t>
  </si>
  <si>
    <t>VAN</t>
  </si>
  <si>
    <t>YOZGAT</t>
  </si>
  <si>
    <t>ZONGULDAK</t>
  </si>
  <si>
    <t>OSMANİYE</t>
  </si>
  <si>
    <t>KÖYCEĞİZ</t>
  </si>
  <si>
    <t>MİLAS</t>
  </si>
  <si>
    <t>GÖKOVA</t>
  </si>
  <si>
    <t>MARMARİ</t>
  </si>
  <si>
    <t>DALAMAN</t>
  </si>
  <si>
    <t>BODRUM</t>
  </si>
  <si>
    <t>DATÇA</t>
  </si>
  <si>
    <t>AYVALIK</t>
  </si>
  <si>
    <t>FETHİYE</t>
  </si>
  <si>
    <t>ADIYAMAN</t>
  </si>
  <si>
    <t>AMASYA</t>
  </si>
  <si>
    <t>BARTIN</t>
  </si>
  <si>
    <t>BATMAN</t>
  </si>
  <si>
    <t>K.MARAŞ</t>
  </si>
  <si>
    <t>ORDU</t>
  </si>
  <si>
    <t>ŞIRNAK</t>
  </si>
  <si>
    <t>HOPA</t>
  </si>
  <si>
    <t>ARHAVİ</t>
  </si>
  <si>
    <t>DÜZCE</t>
  </si>
  <si>
    <t>ABANA</t>
  </si>
  <si>
    <t>İNEBOLU</t>
  </si>
  <si>
    <t>BOZKURT</t>
  </si>
  <si>
    <t>KİLİS</t>
  </si>
  <si>
    <t>YALOVA</t>
  </si>
  <si>
    <t>CİDE</t>
  </si>
  <si>
    <t>ÇATALZEYTİN</t>
  </si>
  <si>
    <t>DOĞANYURT</t>
  </si>
  <si>
    <t>AKSARAY</t>
  </si>
  <si>
    <t>ARTVİN</t>
  </si>
  <si>
    <t>BİNGÖL</t>
  </si>
  <si>
    <t>KARABÜK</t>
  </si>
  <si>
    <t>KARAMAN</t>
  </si>
  <si>
    <t>KIRIKALE</t>
  </si>
  <si>
    <t>NEVŞEHİR</t>
  </si>
  <si>
    <t>TOKAT</t>
  </si>
  <si>
    <t>TUNCELİ</t>
  </si>
  <si>
    <t>DURSUNBEY</t>
  </si>
  <si>
    <t>ULUS</t>
  </si>
  <si>
    <t>TOSYA</t>
  </si>
  <si>
    <t>KIRKLARELİ</t>
  </si>
  <si>
    <t>POZANTI</t>
  </si>
  <si>
    <t>KORKUTELİ</t>
  </si>
  <si>
    <t>MERZİFON</t>
  </si>
  <si>
    <t>AĞRI</t>
  </si>
  <si>
    <t>ARDAHAN</t>
  </si>
  <si>
    <t>BAYBURT</t>
  </si>
  <si>
    <t>BİTLİS</t>
  </si>
  <si>
    <t>MUŞ</t>
  </si>
  <si>
    <t>KELES</t>
  </si>
  <si>
    <t>MESUDİYE</t>
  </si>
  <si>
    <t>ULUDAĞ</t>
  </si>
  <si>
    <t>AFŞİN</t>
  </si>
  <si>
    <t>GÖKSUN</t>
  </si>
  <si>
    <t>KIĞI</t>
  </si>
  <si>
    <t>PÜLÜMÜR</t>
  </si>
  <si>
    <t>SOLHAN</t>
  </si>
  <si>
    <t>Ş.KARAHİSAR</t>
  </si>
  <si>
    <t>ELBİSTAN</t>
  </si>
  <si>
    <t>GÜMÜŞHANE</t>
  </si>
  <si>
    <t xml:space="preserve">KIŞ </t>
  </si>
  <si>
    <t>İSTANBUL</t>
  </si>
  <si>
    <t>TÜRKİYE İL-İLÇE. KIŞ-YAZ SICAKLIK-BÖLGE TABLOSU</t>
  </si>
  <si>
    <t>Bölge</t>
  </si>
  <si>
    <t>Böl
ge</t>
  </si>
  <si>
    <t>Binanın
 Teshin ihtiyacı</t>
  </si>
  <si>
    <t>Binanın
 Enerji İhtiyac K.</t>
  </si>
  <si>
    <t>Binanın 
 Enerji İhtiyac K.</t>
  </si>
  <si>
    <t>BÖLGE " S","C", "Kdd" KATSAYILARI</t>
  </si>
  <si>
    <t>Dış Duvar
ısı iletim
Katsayısı</t>
  </si>
  <si>
    <r>
      <t>S</t>
    </r>
    <r>
      <rPr>
        <sz val="10"/>
        <rFont val="Arial Tur"/>
        <family val="0"/>
      </rPr>
      <t xml:space="preserve">
Isı Kaybı
Katsayısı</t>
    </r>
  </si>
  <si>
    <r>
      <t>C</t>
    </r>
    <r>
      <rPr>
        <sz val="10"/>
        <rFont val="Arial Tur"/>
        <family val="0"/>
      </rPr>
      <t xml:space="preserve">
Cam Alanı
Katsayısı</t>
    </r>
  </si>
  <si>
    <r>
      <t>Kdd</t>
    </r>
    <r>
      <rPr>
        <sz val="10"/>
        <rFont val="Arial Tur"/>
        <family val="0"/>
      </rPr>
      <t xml:space="preserve">
(W/m2.K)</t>
    </r>
  </si>
  <si>
    <t>GLOBAL (MİKRO-MAKRO)  ISI KAYBI HESABI</t>
  </si>
  <si>
    <t>No</t>
  </si>
  <si>
    <t xml:space="preserve">Mahal </t>
  </si>
  <si>
    <t>Oda</t>
  </si>
  <si>
    <t>6.1-</t>
  </si>
  <si>
    <t>Qp</t>
  </si>
  <si>
    <t>L</t>
  </si>
  <si>
    <t>Hm</t>
  </si>
  <si>
    <t>Qc
kcal/h</t>
  </si>
  <si>
    <t>Isıt-Soğ
B.Çapı</t>
  </si>
  <si>
    <t>KRİTİK DEVRE BORU ÇAPI TAYİNİ</t>
  </si>
  <si>
    <t>Qtopl</t>
  </si>
  <si>
    <t>*Soğ yükü(kcal/h)</t>
  </si>
  <si>
    <t>Sog. Boru Çapı(mm)</t>
  </si>
  <si>
    <t>6.2-</t>
  </si>
  <si>
    <t>6.3-</t>
  </si>
  <si>
    <t>6.4-</t>
  </si>
  <si>
    <t>6.5-</t>
  </si>
  <si>
    <t>GEA-1</t>
  </si>
  <si>
    <t>GEA-3</t>
  </si>
  <si>
    <t>GEA-2</t>
  </si>
  <si>
    <t>GEA-4</t>
  </si>
  <si>
    <t>GEA-5</t>
  </si>
  <si>
    <t>GEA-6</t>
  </si>
  <si>
    <t>GEA-7</t>
  </si>
  <si>
    <t>Va(Lt)</t>
  </si>
  <si>
    <t>6.6-BÜZÜŞME TANKI HESABI</t>
  </si>
  <si>
    <t>Pm(bar)</t>
  </si>
  <si>
    <t>Psv(bar)</t>
  </si>
  <si>
    <t>Pf(bar)</t>
  </si>
  <si>
    <t>Ve(Lt)</t>
  </si>
  <si>
    <t>A(%)</t>
  </si>
  <si>
    <t>R(%)</t>
  </si>
  <si>
    <t>Df(%)</t>
  </si>
  <si>
    <t>V(Lt)</t>
  </si>
  <si>
    <t>Fancoil
Cihazı
2 borulu</t>
  </si>
  <si>
    <t>Q soğutm
Qc-kw</t>
  </si>
  <si>
    <t>Q soğutma
Qc
kcal/h</t>
  </si>
  <si>
    <t>Yoğ
 B
 Çapı</t>
  </si>
  <si>
    <t>2,5 Bar Açma Basınçlı Memb.Emn.Ventili</t>
  </si>
  <si>
    <t>Seçilen Membranlı.Emniyet .Ventili</t>
  </si>
  <si>
    <t>Pompa Debisi
(m3/h)</t>
  </si>
  <si>
    <t>*Krit  Devre Uzunl
(m)</t>
  </si>
  <si>
    <t>Pomp Basma  Yüks
(mss)</t>
  </si>
  <si>
    <t>6- Topl. Soğ.Yükü</t>
  </si>
  <si>
    <t>Seçilen Sog. Boru Çapı(mm)</t>
  </si>
  <si>
    <t>H-kot farkı
(m)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</si>
</sst>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\ ?/2"/>
    <numFmt numFmtId="166" formatCode="0.000"/>
    <numFmt numFmtId="167" formatCode="[$-41F]dd\ mmmm\ yyyy\ dddd"/>
    <numFmt numFmtId="168" formatCode="00000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</numFmts>
  <fonts count="1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Arial Tu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 applyProtection="1">
      <alignment horizontal="center" vertical="top" wrapText="1"/>
      <protection/>
    </xf>
    <xf numFmtId="0" fontId="11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 applyProtection="1">
      <alignment horizontal="center" vertical="top" wrapText="1"/>
      <protection/>
    </xf>
    <xf numFmtId="0" fontId="11" fillId="5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4" fillId="7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4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1" fontId="8" fillId="0" borderId="5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8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6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/>
    </xf>
    <xf numFmtId="0" fontId="4" fillId="5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2"/>
  <sheetViews>
    <sheetView tabSelected="1" workbookViewId="0" topLeftCell="A1">
      <selection activeCell="J36" sqref="J36"/>
    </sheetView>
  </sheetViews>
  <sheetFormatPr defaultColWidth="9.00390625" defaultRowHeight="15" customHeight="1"/>
  <cols>
    <col min="1" max="1" width="12.25390625" style="1" customWidth="1"/>
    <col min="2" max="2" width="19.25390625" style="1" customWidth="1"/>
    <col min="3" max="3" width="8.125" style="1" customWidth="1"/>
    <col min="4" max="4" width="14.00390625" style="1" customWidth="1"/>
    <col min="5" max="5" width="7.125" style="1" customWidth="1"/>
    <col min="6" max="6" width="7.75390625" style="1" customWidth="1"/>
    <col min="7" max="7" width="5.25390625" style="1" customWidth="1"/>
    <col min="8" max="8" width="4.75390625" style="1" customWidth="1"/>
    <col min="9" max="9" width="10.375" style="1" customWidth="1"/>
    <col min="10" max="10" width="4.25390625" style="1" customWidth="1"/>
    <col min="11" max="11" width="5.00390625" style="1" customWidth="1"/>
    <col min="12" max="12" width="4.25390625" style="1" customWidth="1"/>
    <col min="13" max="13" width="5.00390625" style="1" customWidth="1"/>
    <col min="14" max="14" width="4.375" style="1" customWidth="1"/>
    <col min="15" max="15" width="3.25390625" style="1" customWidth="1"/>
    <col min="16" max="16" width="4.00390625" style="1" customWidth="1"/>
    <col min="17" max="17" width="3.875" style="1" customWidth="1"/>
    <col min="18" max="18" width="5.375" style="1" customWidth="1"/>
    <col min="19" max="19" width="4.75390625" style="1" customWidth="1"/>
    <col min="20" max="20" width="8.75390625" style="1" customWidth="1"/>
    <col min="21" max="21" width="3.875" style="1" customWidth="1"/>
    <col min="22" max="22" width="9.125" style="1" hidden="1" customWidth="1"/>
    <col min="23" max="23" width="3.875" style="1" customWidth="1"/>
    <col min="24" max="24" width="4.375" style="1" customWidth="1"/>
    <col min="25" max="25" width="3.75390625" style="1" customWidth="1"/>
    <col min="26" max="26" width="11.25390625" style="1" customWidth="1"/>
    <col min="27" max="28" width="4.375" style="1" customWidth="1"/>
    <col min="29" max="29" width="3.375" style="1" customWidth="1"/>
    <col min="30" max="30" width="9.125" style="1" customWidth="1"/>
    <col min="31" max="31" width="1.625" style="1" customWidth="1"/>
    <col min="32" max="32" width="3.75390625" style="1" customWidth="1"/>
    <col min="33" max="33" width="5.00390625" style="1" customWidth="1"/>
    <col min="34" max="34" width="4.75390625" style="1" customWidth="1"/>
    <col min="35" max="35" width="9.125" style="1" customWidth="1"/>
    <col min="36" max="36" width="4.25390625" style="1" customWidth="1"/>
    <col min="37" max="37" width="4.375" style="1" customWidth="1"/>
    <col min="38" max="38" width="3.875" style="1" customWidth="1"/>
    <col min="39" max="16384" width="9.125" style="1" customWidth="1"/>
  </cols>
  <sheetData>
    <row r="1" spans="1:24" ht="15" customHeight="1">
      <c r="A1" s="41"/>
      <c r="B1" s="41"/>
      <c r="C1" s="41"/>
      <c r="D1" s="41"/>
      <c r="E1" s="37"/>
      <c r="F1" s="14"/>
      <c r="G1" s="14"/>
      <c r="H1" s="42"/>
      <c r="I1" s="14"/>
      <c r="J1" s="14"/>
      <c r="K1" s="14"/>
      <c r="L1" s="14"/>
      <c r="M1" s="14"/>
      <c r="N1" s="14"/>
      <c r="O1" s="14"/>
      <c r="P1" s="14"/>
      <c r="Q1" s="8"/>
      <c r="R1" s="8"/>
      <c r="S1" s="8"/>
      <c r="T1" s="8"/>
      <c r="X1" s="16"/>
    </row>
    <row r="2" spans="1:24" ht="27.75" customHeight="1">
      <c r="A2" s="160" t="s">
        <v>180</v>
      </c>
      <c r="B2" s="161"/>
      <c r="C2" s="161"/>
      <c r="D2" s="161"/>
      <c r="E2" s="161"/>
      <c r="F2" s="161"/>
      <c r="G2" s="14"/>
      <c r="H2" s="42"/>
      <c r="I2" s="14"/>
      <c r="J2" s="14"/>
      <c r="K2" s="14"/>
      <c r="L2" s="14"/>
      <c r="M2" s="14"/>
      <c r="N2" s="14"/>
      <c r="O2" s="14"/>
      <c r="P2" s="14"/>
      <c r="Q2" s="8"/>
      <c r="R2" s="8"/>
      <c r="S2" s="8"/>
      <c r="T2" s="8"/>
      <c r="X2" s="16"/>
    </row>
    <row r="3" spans="1:24" ht="33.75" customHeight="1">
      <c r="A3" s="56" t="s">
        <v>171</v>
      </c>
      <c r="B3" s="56" t="s">
        <v>172</v>
      </c>
      <c r="C3" s="56" t="s">
        <v>0</v>
      </c>
      <c r="D3" s="57" t="s">
        <v>178</v>
      </c>
      <c r="E3" s="58" t="s">
        <v>179</v>
      </c>
      <c r="F3" s="58" t="s">
        <v>208</v>
      </c>
      <c r="G3" s="14"/>
      <c r="H3" s="69"/>
      <c r="I3" s="14"/>
      <c r="J3" s="14"/>
      <c r="K3" s="14"/>
      <c r="L3" s="14"/>
      <c r="M3" s="14"/>
      <c r="N3" s="14"/>
      <c r="O3" s="14"/>
      <c r="P3" s="14"/>
      <c r="Q3" s="8"/>
      <c r="R3" s="8"/>
      <c r="S3" s="8"/>
      <c r="T3" s="8"/>
      <c r="X3" s="16"/>
    </row>
    <row r="4" spans="1:24" ht="15" customHeight="1">
      <c r="A4" s="59">
        <v>1</v>
      </c>
      <c r="B4" s="59" t="s">
        <v>173</v>
      </c>
      <c r="C4" s="59">
        <v>5.6</v>
      </c>
      <c r="D4" s="66">
        <v>165120</v>
      </c>
      <c r="E4" s="61">
        <f>(0.65*POWER(D4,0.4))/25</f>
        <v>3.177556049903939</v>
      </c>
      <c r="F4" s="61">
        <f>(0.45*POWER((D4/3),0.4))/50</f>
        <v>0.7087839579736825</v>
      </c>
      <c r="G4" s="14"/>
      <c r="H4" s="42"/>
      <c r="I4" s="14"/>
      <c r="J4" s="14"/>
      <c r="K4" s="14"/>
      <c r="L4" s="14"/>
      <c r="M4" s="14"/>
      <c r="N4" s="14"/>
      <c r="O4" s="14"/>
      <c r="P4" s="14"/>
      <c r="Q4" s="8"/>
      <c r="R4" s="8"/>
      <c r="S4" s="8"/>
      <c r="T4" s="8"/>
      <c r="X4" s="16"/>
    </row>
    <row r="5" spans="1:24" ht="15" customHeight="1">
      <c r="A5" s="59">
        <v>2</v>
      </c>
      <c r="B5" s="59" t="s">
        <v>173</v>
      </c>
      <c r="C5" s="59">
        <v>2.8</v>
      </c>
      <c r="D5" s="66">
        <v>109220</v>
      </c>
      <c r="E5" s="61">
        <f aca="true" t="shared" si="0" ref="E5:E26">(0.65*POWER(D5,0.4))/25</f>
        <v>2.6933588270845963</v>
      </c>
      <c r="F5" s="61">
        <f aca="true" t="shared" si="1" ref="F5:F26">(0.45*POWER((D5/3),0.4))/50</f>
        <v>0.6007791836628936</v>
      </c>
      <c r="G5" s="14"/>
      <c r="H5" s="42"/>
      <c r="I5" s="14"/>
      <c r="J5" s="14"/>
      <c r="K5" s="14"/>
      <c r="L5" s="14"/>
      <c r="M5" s="14"/>
      <c r="N5" s="14"/>
      <c r="O5" s="14"/>
      <c r="P5" s="14"/>
      <c r="Q5" s="8"/>
      <c r="R5" s="8"/>
      <c r="S5" s="8"/>
      <c r="T5" s="8"/>
      <c r="X5" s="16"/>
    </row>
    <row r="6" spans="1:24" ht="15" customHeight="1">
      <c r="A6" s="59">
        <v>2</v>
      </c>
      <c r="B6" s="59" t="s">
        <v>173</v>
      </c>
      <c r="C6" s="59">
        <v>8.4</v>
      </c>
      <c r="D6" s="66">
        <v>62500</v>
      </c>
      <c r="E6" s="61">
        <f t="shared" si="0"/>
        <v>2.1543951112709916</v>
      </c>
      <c r="F6" s="61">
        <f t="shared" si="1"/>
        <v>0.48055822463052095</v>
      </c>
      <c r="G6" s="14"/>
      <c r="H6" s="42"/>
      <c r="I6" s="14"/>
      <c r="J6" s="14"/>
      <c r="K6" s="14"/>
      <c r="L6" s="14"/>
      <c r="M6" s="14"/>
      <c r="N6" s="14"/>
      <c r="O6" s="14"/>
      <c r="P6" s="14"/>
      <c r="Q6" s="8"/>
      <c r="R6" s="8"/>
      <c r="S6" s="8"/>
      <c r="T6" s="8"/>
      <c r="X6" s="16"/>
    </row>
    <row r="7" spans="1:24" ht="15" customHeight="1">
      <c r="A7" s="59">
        <v>2</v>
      </c>
      <c r="B7" s="59" t="s">
        <v>173</v>
      </c>
      <c r="C7" s="59">
        <v>14</v>
      </c>
      <c r="D7" s="66">
        <f aca="true" t="shared" si="2" ref="D7:D26">C7*860</f>
        <v>12040</v>
      </c>
      <c r="E7" s="61">
        <f t="shared" si="0"/>
        <v>1.1148692646297673</v>
      </c>
      <c r="F7" s="61">
        <f t="shared" si="1"/>
        <v>0.24868214363406285</v>
      </c>
      <c r="G7" s="14"/>
      <c r="H7" s="42"/>
      <c r="I7" s="14"/>
      <c r="J7" s="14"/>
      <c r="K7" s="14"/>
      <c r="L7" s="14"/>
      <c r="M7" s="14"/>
      <c r="N7" s="14"/>
      <c r="O7" s="14"/>
      <c r="P7" s="14"/>
      <c r="Q7" s="8"/>
      <c r="R7" s="8"/>
      <c r="S7" s="8"/>
      <c r="T7" s="8"/>
      <c r="X7" s="16"/>
    </row>
    <row r="8" spans="1:24" ht="15" customHeight="1">
      <c r="A8" s="59">
        <v>2</v>
      </c>
      <c r="B8" s="59" t="s">
        <v>173</v>
      </c>
      <c r="C8" s="59">
        <v>22.4</v>
      </c>
      <c r="D8" s="66">
        <f t="shared" si="2"/>
        <v>19264</v>
      </c>
      <c r="E8" s="61">
        <f t="shared" si="0"/>
        <v>1.3454635469940905</v>
      </c>
      <c r="F8" s="61">
        <f t="shared" si="1"/>
        <v>0.3001183812875976</v>
      </c>
      <c r="G8" s="14"/>
      <c r="H8" s="42"/>
      <c r="I8" s="14"/>
      <c r="J8" s="14"/>
      <c r="K8" s="14"/>
      <c r="L8" s="14"/>
      <c r="M8" s="14"/>
      <c r="N8" s="14"/>
      <c r="O8" s="14"/>
      <c r="P8" s="14"/>
      <c r="Q8" s="8"/>
      <c r="R8" s="8"/>
      <c r="S8" s="8"/>
      <c r="T8" s="8"/>
      <c r="X8" s="16"/>
    </row>
    <row r="9" spans="1:24" ht="15" customHeight="1">
      <c r="A9" s="59">
        <v>2</v>
      </c>
      <c r="B9" s="59" t="s">
        <v>173</v>
      </c>
      <c r="C9" s="59">
        <v>28</v>
      </c>
      <c r="D9" s="66">
        <f t="shared" si="2"/>
        <v>24080</v>
      </c>
      <c r="E9" s="61">
        <f t="shared" si="0"/>
        <v>1.4710788141565374</v>
      </c>
      <c r="F9" s="61">
        <f t="shared" si="1"/>
        <v>0.3281380557931071</v>
      </c>
      <c r="G9" s="14"/>
      <c r="H9" s="42"/>
      <c r="I9" s="14"/>
      <c r="J9" s="14"/>
      <c r="K9" s="14"/>
      <c r="L9" s="14"/>
      <c r="M9" s="14"/>
      <c r="N9" s="14"/>
      <c r="O9" s="14"/>
      <c r="P9" s="14"/>
      <c r="Q9" s="8"/>
      <c r="R9" s="8"/>
      <c r="S9" s="8"/>
      <c r="T9" s="8"/>
      <c r="X9" s="16"/>
    </row>
    <row r="10" spans="1:24" ht="15" customHeight="1">
      <c r="A10" s="59">
        <v>2</v>
      </c>
      <c r="B10" s="59" t="s">
        <v>173</v>
      </c>
      <c r="C10" s="59">
        <v>16.8</v>
      </c>
      <c r="D10" s="66">
        <f t="shared" si="2"/>
        <v>14448</v>
      </c>
      <c r="E10" s="61">
        <f t="shared" si="0"/>
        <v>1.1992133129876614</v>
      </c>
      <c r="F10" s="61">
        <f t="shared" si="1"/>
        <v>0.2674958820820248</v>
      </c>
      <c r="G10" s="14"/>
      <c r="H10" s="42"/>
      <c r="I10" s="14"/>
      <c r="J10" s="14"/>
      <c r="K10" s="14"/>
      <c r="L10" s="14"/>
      <c r="M10" s="14"/>
      <c r="N10" s="14"/>
      <c r="O10" s="14"/>
      <c r="P10" s="14"/>
      <c r="Q10" s="8"/>
      <c r="R10" s="8"/>
      <c r="S10" s="8"/>
      <c r="T10" s="8"/>
      <c r="X10" s="16"/>
    </row>
    <row r="11" spans="1:24" ht="15" customHeight="1">
      <c r="A11" s="59">
        <v>2</v>
      </c>
      <c r="B11" s="59" t="s">
        <v>173</v>
      </c>
      <c r="C11" s="59">
        <v>44.8</v>
      </c>
      <c r="D11" s="66">
        <f t="shared" si="2"/>
        <v>38528</v>
      </c>
      <c r="E11" s="61">
        <f t="shared" si="0"/>
        <v>1.7753497939152603</v>
      </c>
      <c r="F11" s="61">
        <f t="shared" si="1"/>
        <v>0.3960085782773406</v>
      </c>
      <c r="G11" s="14"/>
      <c r="H11" s="42"/>
      <c r="I11" s="14"/>
      <c r="J11" s="14"/>
      <c r="K11" s="14"/>
      <c r="L11" s="14"/>
      <c r="M11" s="14"/>
      <c r="N11" s="14"/>
      <c r="O11" s="14"/>
      <c r="P11" s="14"/>
      <c r="Q11" s="8"/>
      <c r="R11" s="8"/>
      <c r="S11" s="8"/>
      <c r="T11" s="8"/>
      <c r="X11" s="16"/>
    </row>
    <row r="12" spans="1:24" ht="15" customHeight="1">
      <c r="A12" s="59">
        <v>2</v>
      </c>
      <c r="B12" s="59" t="s">
        <v>173</v>
      </c>
      <c r="C12" s="59">
        <v>47.6</v>
      </c>
      <c r="D12" s="66">
        <f t="shared" si="2"/>
        <v>40936</v>
      </c>
      <c r="E12" s="61">
        <f t="shared" si="0"/>
        <v>1.818928004854249</v>
      </c>
      <c r="F12" s="61">
        <f t="shared" si="1"/>
        <v>0.40572911077012946</v>
      </c>
      <c r="G12" s="14"/>
      <c r="H12" s="42"/>
      <c r="I12" s="14"/>
      <c r="J12" s="14"/>
      <c r="K12" s="14"/>
      <c r="L12" s="14"/>
      <c r="M12" s="14"/>
      <c r="N12" s="14"/>
      <c r="O12" s="14"/>
      <c r="P12" s="14"/>
      <c r="Q12" s="8"/>
      <c r="R12" s="8"/>
      <c r="S12" s="8"/>
      <c r="T12" s="8"/>
      <c r="X12" s="16"/>
    </row>
    <row r="13" spans="1:24" ht="15" customHeight="1">
      <c r="A13" s="59">
        <v>2</v>
      </c>
      <c r="B13" s="59" t="s">
        <v>173</v>
      </c>
      <c r="C13" s="59">
        <v>11.2</v>
      </c>
      <c r="D13" s="66">
        <f t="shared" si="2"/>
        <v>9632</v>
      </c>
      <c r="E13" s="61">
        <f t="shared" si="0"/>
        <v>1.0196706939073923</v>
      </c>
      <c r="F13" s="61">
        <f t="shared" si="1"/>
        <v>0.22744720121594797</v>
      </c>
      <c r="G13" s="14"/>
      <c r="H13" s="42"/>
      <c r="I13" s="14"/>
      <c r="J13" s="14"/>
      <c r="K13" s="14"/>
      <c r="L13" s="14"/>
      <c r="M13" s="14"/>
      <c r="N13" s="14"/>
      <c r="O13" s="14"/>
      <c r="P13" s="14"/>
      <c r="Q13" s="8"/>
      <c r="R13" s="8"/>
      <c r="S13" s="8"/>
      <c r="T13" s="8"/>
      <c r="X13" s="16"/>
    </row>
    <row r="14" spans="1:24" ht="15" customHeight="1">
      <c r="A14" s="59">
        <v>2</v>
      </c>
      <c r="B14" s="59" t="s">
        <v>173</v>
      </c>
      <c r="C14" s="59">
        <v>16.8</v>
      </c>
      <c r="D14" s="66">
        <f t="shared" si="2"/>
        <v>14448</v>
      </c>
      <c r="E14" s="61">
        <f t="shared" si="0"/>
        <v>1.1992133129876614</v>
      </c>
      <c r="F14" s="61">
        <f t="shared" si="1"/>
        <v>0.2674958820820248</v>
      </c>
      <c r="G14" s="14"/>
      <c r="H14" s="42"/>
      <c r="I14" s="14"/>
      <c r="J14" s="14"/>
      <c r="K14" s="14"/>
      <c r="L14" s="14"/>
      <c r="M14" s="14"/>
      <c r="N14" s="14"/>
      <c r="O14" s="14"/>
      <c r="P14" s="14"/>
      <c r="Q14" s="8"/>
      <c r="R14" s="8"/>
      <c r="S14" s="8"/>
      <c r="T14" s="8"/>
      <c r="X14" s="16"/>
    </row>
    <row r="15" spans="1:24" ht="15" customHeight="1">
      <c r="A15" s="59">
        <v>2</v>
      </c>
      <c r="B15" s="59" t="s">
        <v>173</v>
      </c>
      <c r="C15" s="59">
        <v>22.4</v>
      </c>
      <c r="D15" s="66">
        <f t="shared" si="2"/>
        <v>19264</v>
      </c>
      <c r="E15" s="61">
        <f t="shared" si="0"/>
        <v>1.3454635469940905</v>
      </c>
      <c r="F15" s="61">
        <f t="shared" si="1"/>
        <v>0.3001183812875976</v>
      </c>
      <c r="G15" s="14"/>
      <c r="H15" s="42"/>
      <c r="I15" s="14"/>
      <c r="J15" s="14"/>
      <c r="K15" s="14"/>
      <c r="L15" s="14"/>
      <c r="M15" s="14"/>
      <c r="N15" s="14"/>
      <c r="O15" s="14"/>
      <c r="P15" s="14"/>
      <c r="Q15" s="8"/>
      <c r="R15" s="8"/>
      <c r="S15" s="8"/>
      <c r="T15" s="8"/>
      <c r="X15" s="16"/>
    </row>
    <row r="16" spans="1:24" ht="15" customHeight="1">
      <c r="A16" s="59">
        <v>2</v>
      </c>
      <c r="B16" s="59" t="s">
        <v>173</v>
      </c>
      <c r="C16" s="59">
        <v>28</v>
      </c>
      <c r="D16" s="66">
        <f t="shared" si="2"/>
        <v>24080</v>
      </c>
      <c r="E16" s="61">
        <f t="shared" si="0"/>
        <v>1.4710788141565374</v>
      </c>
      <c r="F16" s="61">
        <f t="shared" si="1"/>
        <v>0.3281380557931071</v>
      </c>
      <c r="G16" s="14"/>
      <c r="H16" s="42"/>
      <c r="I16" s="14"/>
      <c r="J16" s="14"/>
      <c r="K16" s="14"/>
      <c r="L16" s="14"/>
      <c r="M16" s="14"/>
      <c r="N16" s="14"/>
      <c r="O16" s="14"/>
      <c r="P16" s="14"/>
      <c r="Q16" s="8"/>
      <c r="R16" s="8"/>
      <c r="S16" s="8"/>
      <c r="T16" s="8"/>
      <c r="X16" s="16"/>
    </row>
    <row r="17" spans="1:24" ht="15" customHeight="1">
      <c r="A17" s="59">
        <v>2</v>
      </c>
      <c r="B17" s="59" t="s">
        <v>173</v>
      </c>
      <c r="C17" s="59">
        <v>33.6</v>
      </c>
      <c r="D17" s="66">
        <f t="shared" si="2"/>
        <v>28896</v>
      </c>
      <c r="E17" s="61">
        <f t="shared" si="0"/>
        <v>1.582371453191389</v>
      </c>
      <c r="F17" s="61">
        <f t="shared" si="1"/>
        <v>0.35296293250640504</v>
      </c>
      <c r="G17" s="14"/>
      <c r="H17" s="42"/>
      <c r="I17" s="14"/>
      <c r="J17" s="14"/>
      <c r="K17" s="14"/>
      <c r="L17" s="14"/>
      <c r="M17" s="14"/>
      <c r="N17" s="14"/>
      <c r="O17" s="14"/>
      <c r="P17" s="14"/>
      <c r="Q17" s="8"/>
      <c r="R17" s="8"/>
      <c r="S17" s="8"/>
      <c r="T17" s="8"/>
      <c r="X17" s="16"/>
    </row>
    <row r="18" spans="1:24" ht="15" customHeight="1">
      <c r="A18" s="59">
        <v>2</v>
      </c>
      <c r="B18" s="59" t="s">
        <v>173</v>
      </c>
      <c r="C18" s="59">
        <v>17.4</v>
      </c>
      <c r="D18" s="66">
        <f t="shared" si="2"/>
        <v>14963.999999999998</v>
      </c>
      <c r="E18" s="61">
        <f t="shared" si="0"/>
        <v>1.2161647958038138</v>
      </c>
      <c r="F18" s="61">
        <f t="shared" si="1"/>
        <v>0.2712770707991581</v>
      </c>
      <c r="G18" s="14"/>
      <c r="H18" s="42"/>
      <c r="I18" s="14"/>
      <c r="J18" s="14"/>
      <c r="K18" s="14"/>
      <c r="L18" s="14"/>
      <c r="M18" s="14"/>
      <c r="N18" s="14"/>
      <c r="O18" s="14"/>
      <c r="P18" s="14"/>
      <c r="Q18" s="8"/>
      <c r="R18" s="8"/>
      <c r="S18" s="8"/>
      <c r="T18" s="8"/>
      <c r="X18" s="16"/>
    </row>
    <row r="19" spans="1:24" ht="15" customHeight="1">
      <c r="A19" s="59">
        <v>2</v>
      </c>
      <c r="B19" s="59" t="s">
        <v>173</v>
      </c>
      <c r="C19" s="59">
        <v>9</v>
      </c>
      <c r="D19" s="66">
        <f t="shared" si="2"/>
        <v>7740</v>
      </c>
      <c r="E19" s="61">
        <f t="shared" si="0"/>
        <v>0.9342642532970961</v>
      </c>
      <c r="F19" s="61">
        <f t="shared" si="1"/>
        <v>0.2083964861187146</v>
      </c>
      <c r="G19" s="14"/>
      <c r="H19" s="42"/>
      <c r="I19" s="14"/>
      <c r="J19" s="14"/>
      <c r="K19" s="14"/>
      <c r="L19" s="14"/>
      <c r="M19" s="14"/>
      <c r="N19" s="14"/>
      <c r="O19" s="14"/>
      <c r="P19" s="14"/>
      <c r="Q19" s="8"/>
      <c r="R19" s="8"/>
      <c r="S19" s="8"/>
      <c r="T19" s="8"/>
      <c r="X19" s="16"/>
    </row>
    <row r="20" spans="1:24" ht="15" customHeight="1">
      <c r="A20" s="59">
        <v>2</v>
      </c>
      <c r="B20" s="59" t="s">
        <v>173</v>
      </c>
      <c r="C20" s="59">
        <v>7.2</v>
      </c>
      <c r="D20" s="66">
        <f t="shared" si="2"/>
        <v>6192</v>
      </c>
      <c r="E20" s="61">
        <f t="shared" si="0"/>
        <v>0.8544875257357468</v>
      </c>
      <c r="F20" s="61">
        <f t="shared" si="1"/>
        <v>0.19060153181198225</v>
      </c>
      <c r="G20" s="14"/>
      <c r="H20" s="42"/>
      <c r="I20" s="14"/>
      <c r="J20" s="14"/>
      <c r="K20" s="14"/>
      <c r="L20" s="14"/>
      <c r="M20" s="14"/>
      <c r="N20" s="14"/>
      <c r="O20" s="14"/>
      <c r="P20" s="14"/>
      <c r="Q20" s="8"/>
      <c r="R20" s="8"/>
      <c r="S20" s="8"/>
      <c r="T20" s="8"/>
      <c r="X20" s="16"/>
    </row>
    <row r="21" spans="1:24" ht="15" customHeight="1">
      <c r="A21" s="59">
        <v>2</v>
      </c>
      <c r="B21" s="59" t="s">
        <v>173</v>
      </c>
      <c r="C21" s="59">
        <v>51</v>
      </c>
      <c r="D21" s="66">
        <f t="shared" si="2"/>
        <v>43860</v>
      </c>
      <c r="E21" s="61">
        <f t="shared" si="0"/>
        <v>1.8698242973730992</v>
      </c>
      <c r="F21" s="61">
        <f t="shared" si="1"/>
        <v>0.41708201063755695</v>
      </c>
      <c r="G21" s="14"/>
      <c r="H21" s="42"/>
      <c r="I21" s="14"/>
      <c r="J21" s="14"/>
      <c r="K21" s="14"/>
      <c r="L21" s="14"/>
      <c r="M21" s="14"/>
      <c r="N21" s="14"/>
      <c r="O21" s="14"/>
      <c r="P21" s="14"/>
      <c r="Q21" s="8"/>
      <c r="R21" s="8"/>
      <c r="S21" s="8"/>
      <c r="T21" s="8"/>
      <c r="X21" s="16"/>
    </row>
    <row r="22" spans="1:24" ht="15" customHeight="1">
      <c r="A22" s="59">
        <v>2</v>
      </c>
      <c r="B22" s="59" t="s">
        <v>173</v>
      </c>
      <c r="C22" s="59">
        <v>54.6</v>
      </c>
      <c r="D22" s="66">
        <f t="shared" si="2"/>
        <v>46956</v>
      </c>
      <c r="E22" s="61">
        <f t="shared" si="0"/>
        <v>1.9215415755916263</v>
      </c>
      <c r="F22" s="61">
        <f t="shared" si="1"/>
        <v>0.4286180391373407</v>
      </c>
      <c r="G22" s="14"/>
      <c r="H22" s="42"/>
      <c r="I22" s="14"/>
      <c r="J22" s="14"/>
      <c r="K22" s="14"/>
      <c r="L22" s="14"/>
      <c r="M22" s="14"/>
      <c r="N22" s="14"/>
      <c r="O22" s="14"/>
      <c r="P22" s="14"/>
      <c r="Q22" s="8"/>
      <c r="R22" s="8"/>
      <c r="S22" s="8"/>
      <c r="T22" s="8"/>
      <c r="X22" s="16"/>
    </row>
    <row r="23" spans="1:24" ht="15" customHeight="1">
      <c r="A23" s="59">
        <v>2</v>
      </c>
      <c r="B23" s="59" t="s">
        <v>173</v>
      </c>
      <c r="C23" s="59">
        <v>22.4</v>
      </c>
      <c r="D23" s="66">
        <f t="shared" si="2"/>
        <v>19264</v>
      </c>
      <c r="E23" s="61">
        <f t="shared" si="0"/>
        <v>1.3454635469940905</v>
      </c>
      <c r="F23" s="61">
        <f t="shared" si="1"/>
        <v>0.3001183812875976</v>
      </c>
      <c r="G23" s="14"/>
      <c r="H23" s="42"/>
      <c r="I23" s="14"/>
      <c r="J23" s="14"/>
      <c r="K23" s="14"/>
      <c r="L23" s="14"/>
      <c r="M23" s="14"/>
      <c r="N23" s="14"/>
      <c r="O23" s="14"/>
      <c r="P23" s="14"/>
      <c r="Q23" s="8"/>
      <c r="R23" s="8"/>
      <c r="S23" s="8"/>
      <c r="T23" s="8"/>
      <c r="X23" s="16"/>
    </row>
    <row r="24" spans="1:24" ht="15" customHeight="1">
      <c r="A24" s="59">
        <v>3</v>
      </c>
      <c r="B24" s="59" t="s">
        <v>173</v>
      </c>
      <c r="C24" s="59">
        <v>11.2</v>
      </c>
      <c r="D24" s="66">
        <f t="shared" si="2"/>
        <v>9632</v>
      </c>
      <c r="E24" s="61">
        <f t="shared" si="0"/>
        <v>1.0196706939073923</v>
      </c>
      <c r="F24" s="61">
        <f t="shared" si="1"/>
        <v>0.22744720121594797</v>
      </c>
      <c r="G24" s="14"/>
      <c r="H24" s="42"/>
      <c r="I24" s="14"/>
      <c r="J24" s="14"/>
      <c r="K24" s="14"/>
      <c r="L24" s="14"/>
      <c r="M24" s="14"/>
      <c r="N24" s="14"/>
      <c r="O24" s="14"/>
      <c r="P24" s="14"/>
      <c r="Q24" s="8"/>
      <c r="R24" s="8"/>
      <c r="S24" s="8"/>
      <c r="T24" s="8"/>
      <c r="X24" s="16"/>
    </row>
    <row r="25" spans="1:24" ht="15" customHeight="1">
      <c r="A25" s="59">
        <v>4</v>
      </c>
      <c r="B25" s="59" t="s">
        <v>173</v>
      </c>
      <c r="C25" s="59">
        <v>56</v>
      </c>
      <c r="D25" s="66">
        <f t="shared" si="2"/>
        <v>48160</v>
      </c>
      <c r="E25" s="61">
        <f t="shared" si="0"/>
        <v>1.9411001326499595</v>
      </c>
      <c r="F25" s="61">
        <f t="shared" si="1"/>
        <v>0.4329807604446422</v>
      </c>
      <c r="G25" s="14"/>
      <c r="H25" s="42"/>
      <c r="I25" s="14"/>
      <c r="J25" s="14"/>
      <c r="K25" s="14"/>
      <c r="L25" s="14"/>
      <c r="M25" s="14"/>
      <c r="N25" s="14"/>
      <c r="O25" s="14"/>
      <c r="P25" s="14"/>
      <c r="Q25" s="8"/>
      <c r="R25" s="8"/>
      <c r="S25" s="8"/>
      <c r="T25" s="8"/>
      <c r="X25" s="16"/>
    </row>
    <row r="26" spans="1:24" ht="15" customHeight="1">
      <c r="A26" s="59">
        <v>5</v>
      </c>
      <c r="B26" s="59" t="s">
        <v>173</v>
      </c>
      <c r="C26" s="59">
        <v>59.6</v>
      </c>
      <c r="D26" s="66">
        <f t="shared" si="2"/>
        <v>51256</v>
      </c>
      <c r="E26" s="61">
        <f t="shared" si="0"/>
        <v>1.990083194943667</v>
      </c>
      <c r="F26" s="61">
        <f t="shared" si="1"/>
        <v>0.44390689619833046</v>
      </c>
      <c r="G26" s="14"/>
      <c r="H26" s="42"/>
      <c r="I26" s="14"/>
      <c r="J26" s="14"/>
      <c r="K26" s="14"/>
      <c r="L26" s="14"/>
      <c r="M26" s="14"/>
      <c r="N26" s="14"/>
      <c r="O26" s="14"/>
      <c r="P26" s="14"/>
      <c r="Q26" s="8"/>
      <c r="R26" s="8"/>
      <c r="S26" s="8"/>
      <c r="T26" s="8"/>
      <c r="X26" s="16"/>
    </row>
    <row r="27" spans="1:24" ht="20.25" customHeight="1">
      <c r="A27" s="162" t="s">
        <v>214</v>
      </c>
      <c r="B27" s="163"/>
      <c r="C27" s="93" t="s">
        <v>181</v>
      </c>
      <c r="D27" s="90">
        <v>165000</v>
      </c>
      <c r="E27" s="62">
        <f>(0.65*POWER(D27,0.4))/25</f>
        <v>3.1766321402819413</v>
      </c>
      <c r="F27" s="61">
        <v>0.5</v>
      </c>
      <c r="G27" s="70"/>
      <c r="H27" s="71"/>
      <c r="I27" s="14"/>
      <c r="J27" s="14"/>
      <c r="K27" s="14"/>
      <c r="L27" s="14"/>
      <c r="M27" s="14"/>
      <c r="N27" s="14"/>
      <c r="O27" s="14"/>
      <c r="P27" s="14"/>
      <c r="Q27" s="8"/>
      <c r="R27" s="8"/>
      <c r="S27" s="8"/>
      <c r="T27" s="8"/>
      <c r="X27" s="16"/>
    </row>
    <row r="28" spans="1:24" ht="20.25" customHeight="1">
      <c r="A28" s="89" t="s">
        <v>174</v>
      </c>
      <c r="B28" s="147" t="s">
        <v>182</v>
      </c>
      <c r="C28" s="147"/>
      <c r="D28" s="66">
        <v>215000</v>
      </c>
      <c r="E28" s="76"/>
      <c r="F28" s="77"/>
      <c r="G28" s="70"/>
      <c r="H28" s="71"/>
      <c r="I28" s="14"/>
      <c r="J28" s="14"/>
      <c r="K28" s="14"/>
      <c r="L28" s="14"/>
      <c r="M28" s="14"/>
      <c r="N28" s="14"/>
      <c r="O28" s="14"/>
      <c r="P28" s="14"/>
      <c r="Q28" s="8"/>
      <c r="R28" s="8"/>
      <c r="S28" s="8"/>
      <c r="T28" s="8"/>
      <c r="X28" s="16"/>
    </row>
    <row r="29" spans="1:24" ht="25.5" customHeight="1">
      <c r="A29" s="89" t="s">
        <v>174</v>
      </c>
      <c r="B29" s="164" t="s">
        <v>183</v>
      </c>
      <c r="C29" s="165"/>
      <c r="D29" s="65">
        <f>0.65*POWER(D28,0.4)</f>
        <v>88.28536982634866</v>
      </c>
      <c r="E29" s="76"/>
      <c r="F29" s="77"/>
      <c r="G29" s="70"/>
      <c r="H29" s="71"/>
      <c r="I29" s="14"/>
      <c r="J29" s="14"/>
      <c r="K29" s="14"/>
      <c r="L29" s="14"/>
      <c r="M29" s="14"/>
      <c r="N29" s="14"/>
      <c r="O29" s="14"/>
      <c r="P29" s="14"/>
      <c r="Q29" s="8"/>
      <c r="R29" s="8"/>
      <c r="S29" s="8"/>
      <c r="T29" s="8"/>
      <c r="X29" s="16"/>
    </row>
    <row r="30" spans="1:24" ht="16.5" customHeight="1">
      <c r="A30" s="89" t="s">
        <v>184</v>
      </c>
      <c r="B30" s="146" t="s">
        <v>215</v>
      </c>
      <c r="C30" s="147"/>
      <c r="D30" s="81">
        <v>80</v>
      </c>
      <c r="E30" s="76"/>
      <c r="F30" s="77"/>
      <c r="G30" s="70"/>
      <c r="H30" s="71"/>
      <c r="I30" s="14"/>
      <c r="J30" s="14"/>
      <c r="K30" s="14"/>
      <c r="L30" s="14"/>
      <c r="M30" s="14"/>
      <c r="N30" s="14"/>
      <c r="O30" s="14"/>
      <c r="P30" s="14"/>
      <c r="Q30" s="8"/>
      <c r="R30" s="8"/>
      <c r="S30" s="8"/>
      <c r="T30" s="8"/>
      <c r="X30" s="16"/>
    </row>
    <row r="31" spans="1:24" ht="25.5" customHeight="1">
      <c r="A31" s="89" t="s">
        <v>185</v>
      </c>
      <c r="B31" s="58" t="s">
        <v>211</v>
      </c>
      <c r="C31" s="63" t="s">
        <v>175</v>
      </c>
      <c r="D31" s="63">
        <f>D28/5000</f>
        <v>43</v>
      </c>
      <c r="E31" s="37"/>
      <c r="F31" s="14"/>
      <c r="G31" s="14"/>
      <c r="H31" s="42"/>
      <c r="I31" s="14"/>
      <c r="J31" s="14"/>
      <c r="K31" s="14"/>
      <c r="L31" s="14"/>
      <c r="M31" s="14"/>
      <c r="N31" s="14"/>
      <c r="O31" s="14"/>
      <c r="P31" s="14"/>
      <c r="Q31" s="8"/>
      <c r="R31" s="8"/>
      <c r="S31" s="8"/>
      <c r="T31" s="8"/>
      <c r="X31" s="16"/>
    </row>
    <row r="32" spans="1:24" ht="28.5" customHeight="1">
      <c r="A32" s="89" t="s">
        <v>186</v>
      </c>
      <c r="B32" s="67" t="s">
        <v>212</v>
      </c>
      <c r="C32" s="60" t="s">
        <v>176</v>
      </c>
      <c r="D32" s="66">
        <v>50</v>
      </c>
      <c r="E32" s="157"/>
      <c r="F32" s="158"/>
      <c r="G32" s="64"/>
      <c r="H32" s="64"/>
      <c r="I32" s="14"/>
      <c r="J32" s="14"/>
      <c r="K32" s="14"/>
      <c r="L32" s="14"/>
      <c r="M32" s="14"/>
      <c r="N32" s="14"/>
      <c r="O32" s="14"/>
      <c r="P32" s="14"/>
      <c r="Q32" s="8"/>
      <c r="R32" s="8"/>
      <c r="S32" s="8"/>
      <c r="T32" s="8"/>
      <c r="X32" s="16"/>
    </row>
    <row r="33" spans="1:24" ht="23.25" customHeight="1">
      <c r="A33" s="96" t="s">
        <v>187</v>
      </c>
      <c r="B33" s="97" t="s">
        <v>213</v>
      </c>
      <c r="C33" s="98" t="s">
        <v>177</v>
      </c>
      <c r="D33" s="78">
        <f>D32*9*POWER(D31,2)/POWER((D30/10),5)</f>
        <v>25.39215087890625</v>
      </c>
      <c r="E33" s="73"/>
      <c r="F33" s="159"/>
      <c r="G33" s="149"/>
      <c r="H33" s="75"/>
      <c r="I33" s="14"/>
      <c r="J33" s="14"/>
      <c r="K33" s="14"/>
      <c r="L33" s="14"/>
      <c r="M33" s="14"/>
      <c r="N33" s="14"/>
      <c r="O33" s="14"/>
      <c r="P33" s="14"/>
      <c r="Q33" s="8"/>
      <c r="R33" s="8"/>
      <c r="S33" s="8"/>
      <c r="T33" s="8"/>
      <c r="X33" s="16"/>
    </row>
    <row r="34" spans="1:24" ht="21.75" customHeight="1">
      <c r="A34" s="137" t="s">
        <v>196</v>
      </c>
      <c r="B34" s="138"/>
      <c r="C34" s="138"/>
      <c r="D34" s="138"/>
      <c r="E34" s="139"/>
      <c r="F34" s="139"/>
      <c r="G34" s="40"/>
      <c r="H34" s="75"/>
      <c r="I34" s="14"/>
      <c r="J34" s="14"/>
      <c r="K34" s="14"/>
      <c r="L34" s="14"/>
      <c r="M34" s="14"/>
      <c r="N34" s="14"/>
      <c r="O34" s="14"/>
      <c r="P34" s="14"/>
      <c r="Q34" s="8"/>
      <c r="R34" s="8"/>
      <c r="S34" s="8"/>
      <c r="T34" s="8"/>
      <c r="X34" s="16"/>
    </row>
    <row r="35" spans="1:24" ht="32.25" customHeight="1">
      <c r="A35" s="57" t="s">
        <v>216</v>
      </c>
      <c r="B35" s="72">
        <v>14</v>
      </c>
      <c r="C35" s="80" t="s">
        <v>195</v>
      </c>
      <c r="D35" s="88">
        <f>D28/860*8</f>
        <v>2000</v>
      </c>
      <c r="E35" s="86" t="s">
        <v>201</v>
      </c>
      <c r="F35" s="87">
        <f>((B36+1)-((B35/10)+1))*100</f>
        <v>50</v>
      </c>
      <c r="G35" s="40"/>
      <c r="H35" s="75"/>
      <c r="I35" s="14"/>
      <c r="J35" s="14"/>
      <c r="K35" s="14"/>
      <c r="L35" s="14"/>
      <c r="M35" s="14"/>
      <c r="N35" s="14"/>
      <c r="O35" s="14"/>
      <c r="P35" s="14"/>
      <c r="Q35" s="8"/>
      <c r="R35" s="8"/>
      <c r="S35" s="8"/>
      <c r="T35" s="8"/>
      <c r="X35" s="16"/>
    </row>
    <row r="36" spans="1:24" ht="24.75" customHeight="1">
      <c r="A36" s="100" t="s">
        <v>197</v>
      </c>
      <c r="B36" s="87">
        <f>B35/10+0.5</f>
        <v>1.9</v>
      </c>
      <c r="C36" s="99" t="s">
        <v>198</v>
      </c>
      <c r="D36" s="94">
        <v>4</v>
      </c>
      <c r="E36" s="86" t="s">
        <v>202</v>
      </c>
      <c r="F36" s="87">
        <f>100-F35</f>
        <v>50</v>
      </c>
      <c r="G36" s="40"/>
      <c r="H36" s="75"/>
      <c r="I36" s="14"/>
      <c r="J36" s="14"/>
      <c r="K36" s="14"/>
      <c r="L36" s="14"/>
      <c r="M36" s="14"/>
      <c r="N36" s="14"/>
      <c r="O36" s="14"/>
      <c r="P36" s="14"/>
      <c r="Q36" s="8"/>
      <c r="R36" s="8"/>
      <c r="S36" s="8"/>
      <c r="T36" s="8"/>
      <c r="X36" s="16"/>
    </row>
    <row r="37" spans="1:24" ht="23.25" customHeight="1">
      <c r="A37" s="63" t="s">
        <v>200</v>
      </c>
      <c r="B37" s="91">
        <f>D35*(0.75/100)</f>
        <v>15</v>
      </c>
      <c r="C37" s="99" t="s">
        <v>199</v>
      </c>
      <c r="D37" s="95">
        <f>D36-0.5</f>
        <v>3.5</v>
      </c>
      <c r="E37" s="86" t="s">
        <v>203</v>
      </c>
      <c r="F37" s="92">
        <f>(((D37+1)-(B36+1))/(D37+1))*(F36/100)</f>
        <v>0.17777777777777778</v>
      </c>
      <c r="G37" s="40"/>
      <c r="H37" s="75"/>
      <c r="I37" s="85"/>
      <c r="J37" s="14"/>
      <c r="K37" s="14"/>
      <c r="L37" s="14"/>
      <c r="M37" s="14"/>
      <c r="N37" s="14"/>
      <c r="O37" s="14"/>
      <c r="P37" s="14"/>
      <c r="Q37" s="8"/>
      <c r="R37" s="8"/>
      <c r="S37" s="8"/>
      <c r="T37" s="8"/>
      <c r="X37" s="16"/>
    </row>
    <row r="38" spans="1:24" ht="20.25" customHeight="1">
      <c r="A38" s="102" t="s">
        <v>204</v>
      </c>
      <c r="B38" s="103">
        <f>B37/F37</f>
        <v>84.375</v>
      </c>
      <c r="C38" s="82"/>
      <c r="D38" s="79"/>
      <c r="E38" s="73"/>
      <c r="F38" s="74"/>
      <c r="G38" s="40"/>
      <c r="H38" s="75"/>
      <c r="I38" s="14"/>
      <c r="J38" s="14"/>
      <c r="K38" s="14"/>
      <c r="L38" s="14"/>
      <c r="M38" s="14"/>
      <c r="N38" s="14"/>
      <c r="O38" s="14"/>
      <c r="P38" s="14"/>
      <c r="Q38" s="8"/>
      <c r="R38" s="8"/>
      <c r="S38" s="8"/>
      <c r="T38" s="8"/>
      <c r="X38" s="16"/>
    </row>
    <row r="39" spans="1:24" ht="15" customHeight="1">
      <c r="A39" s="155" t="s">
        <v>209</v>
      </c>
      <c r="B39" s="155"/>
      <c r="C39" s="155"/>
      <c r="D39" s="155"/>
      <c r="E39" s="6">
        <f>0.00005*D28+15.5</f>
        <v>26.25</v>
      </c>
      <c r="F39" s="11" t="s">
        <v>16</v>
      </c>
      <c r="G39" s="14"/>
      <c r="H39" s="42"/>
      <c r="I39" s="14"/>
      <c r="J39" s="14"/>
      <c r="K39" s="14"/>
      <c r="L39" s="14"/>
      <c r="M39" s="14"/>
      <c r="N39" s="14"/>
      <c r="O39" s="14"/>
      <c r="P39" s="14"/>
      <c r="Q39" s="8"/>
      <c r="R39" s="8"/>
      <c r="S39" s="8"/>
      <c r="T39" s="8"/>
      <c r="X39" s="16"/>
    </row>
    <row r="40" spans="1:24" ht="15" customHeight="1">
      <c r="A40" s="156" t="s">
        <v>210</v>
      </c>
      <c r="B40" s="156"/>
      <c r="C40" s="156"/>
      <c r="D40" s="156"/>
      <c r="E40" s="101">
        <v>32</v>
      </c>
      <c r="F40" s="101" t="s">
        <v>16</v>
      </c>
      <c r="G40" s="14"/>
      <c r="H40" s="42"/>
      <c r="I40" s="14"/>
      <c r="J40" s="14"/>
      <c r="K40" s="14"/>
      <c r="L40" s="14"/>
      <c r="M40" s="14"/>
      <c r="N40" s="14"/>
      <c r="O40" s="14"/>
      <c r="P40" s="14"/>
      <c r="Q40" s="8"/>
      <c r="R40" s="8"/>
      <c r="S40" s="8"/>
      <c r="T40" s="8"/>
      <c r="X40" s="16"/>
    </row>
    <row r="41" spans="1:24" ht="60.75" customHeight="1" thickBot="1">
      <c r="A41" s="68" t="s">
        <v>205</v>
      </c>
      <c r="B41" s="104" t="s">
        <v>206</v>
      </c>
      <c r="C41" s="104" t="s">
        <v>207</v>
      </c>
      <c r="D41" s="41"/>
      <c r="E41" s="37"/>
      <c r="F41" s="14"/>
      <c r="G41" s="14"/>
      <c r="H41" s="42"/>
      <c r="I41" s="14"/>
      <c r="J41" s="14"/>
      <c r="K41" s="14"/>
      <c r="L41" s="14"/>
      <c r="M41" s="14"/>
      <c r="N41" s="14"/>
      <c r="O41" s="14"/>
      <c r="P41" s="14"/>
      <c r="Q41" s="8"/>
      <c r="R41" s="8"/>
      <c r="S41" s="8"/>
      <c r="T41" s="8"/>
      <c r="X41" s="16"/>
    </row>
    <row r="42" spans="1:24" ht="15" customHeight="1" thickBot="1">
      <c r="A42" s="68" t="s">
        <v>188</v>
      </c>
      <c r="B42" s="83">
        <v>1.05</v>
      </c>
      <c r="C42" s="84">
        <f>860*B42</f>
        <v>903</v>
      </c>
      <c r="D42" s="41"/>
      <c r="E42" s="37"/>
      <c r="F42" s="14"/>
      <c r="G42" s="14"/>
      <c r="H42" s="42"/>
      <c r="I42" s="14"/>
      <c r="J42" s="14"/>
      <c r="K42" s="14"/>
      <c r="L42" s="14"/>
      <c r="M42" s="14"/>
      <c r="N42" s="14"/>
      <c r="O42" s="14"/>
      <c r="P42" s="14"/>
      <c r="Q42" s="8"/>
      <c r="R42" s="8"/>
      <c r="S42" s="8"/>
      <c r="T42" s="8"/>
      <c r="X42" s="16"/>
    </row>
    <row r="43" spans="1:24" ht="15" customHeight="1" thickBot="1">
      <c r="A43" s="68" t="s">
        <v>188</v>
      </c>
      <c r="B43" s="83">
        <v>1.71</v>
      </c>
      <c r="C43" s="84">
        <f aca="true" t="shared" si="3" ref="C43:C50">860*B43</f>
        <v>1470.6</v>
      </c>
      <c r="D43" s="41"/>
      <c r="E43" s="37"/>
      <c r="F43" s="14"/>
      <c r="G43" s="14"/>
      <c r="H43" s="42"/>
      <c r="I43" s="14"/>
      <c r="J43" s="14"/>
      <c r="K43" s="14"/>
      <c r="L43" s="14"/>
      <c r="M43" s="14"/>
      <c r="N43" s="14"/>
      <c r="O43" s="14"/>
      <c r="P43" s="14"/>
      <c r="Q43" s="8"/>
      <c r="R43" s="8"/>
      <c r="S43" s="8"/>
      <c r="T43" s="8"/>
      <c r="X43" s="16"/>
    </row>
    <row r="44" spans="1:24" ht="15" customHeight="1" thickBot="1">
      <c r="A44" s="68" t="s">
        <v>188</v>
      </c>
      <c r="B44" s="83">
        <v>2.54</v>
      </c>
      <c r="C44" s="84">
        <f t="shared" si="3"/>
        <v>2184.4</v>
      </c>
      <c r="D44" s="41"/>
      <c r="E44" s="37"/>
      <c r="F44" s="14"/>
      <c r="G44" s="14"/>
      <c r="H44" s="42"/>
      <c r="I44" s="14"/>
      <c r="J44" s="14"/>
      <c r="K44" s="14"/>
      <c r="L44" s="14"/>
      <c r="M44" s="14"/>
      <c r="N44" s="14"/>
      <c r="O44" s="14"/>
      <c r="P44" s="14"/>
      <c r="Q44" s="8"/>
      <c r="R44" s="8"/>
      <c r="S44" s="8"/>
      <c r="T44" s="8"/>
      <c r="X44" s="16"/>
    </row>
    <row r="45" spans="1:24" ht="15" customHeight="1" thickBot="1">
      <c r="A45" s="68" t="s">
        <v>190</v>
      </c>
      <c r="B45" s="83">
        <v>3.37</v>
      </c>
      <c r="C45" s="84">
        <f t="shared" si="3"/>
        <v>2898.2000000000003</v>
      </c>
      <c r="D45" s="41"/>
      <c r="E45" s="37"/>
      <c r="F45" s="14"/>
      <c r="G45" s="14"/>
      <c r="H45" s="42"/>
      <c r="I45" s="14"/>
      <c r="J45" s="14"/>
      <c r="K45" s="14"/>
      <c r="L45" s="14"/>
      <c r="M45" s="14"/>
      <c r="N45" s="14"/>
      <c r="O45" s="14"/>
      <c r="P45" s="14"/>
      <c r="Q45" s="8"/>
      <c r="R45" s="8"/>
      <c r="S45" s="8"/>
      <c r="T45" s="8"/>
      <c r="X45" s="16"/>
    </row>
    <row r="46" spans="1:24" ht="15" customHeight="1" thickBot="1">
      <c r="A46" s="68" t="s">
        <v>189</v>
      </c>
      <c r="B46" s="83">
        <v>4.52</v>
      </c>
      <c r="C46" s="84">
        <f t="shared" si="3"/>
        <v>3887.2</v>
      </c>
      <c r="D46" s="41"/>
      <c r="E46" s="37"/>
      <c r="F46" s="14"/>
      <c r="G46" s="14"/>
      <c r="H46" s="42"/>
      <c r="I46" s="14"/>
      <c r="J46" s="14"/>
      <c r="K46" s="14"/>
      <c r="L46" s="14"/>
      <c r="M46" s="14"/>
      <c r="N46" s="14"/>
      <c r="O46" s="14"/>
      <c r="P46" s="14"/>
      <c r="Q46" s="8"/>
      <c r="R46" s="8"/>
      <c r="S46" s="8"/>
      <c r="T46" s="8"/>
      <c r="X46" s="16"/>
    </row>
    <row r="47" spans="1:24" ht="15" customHeight="1" thickBot="1">
      <c r="A47" s="68" t="s">
        <v>191</v>
      </c>
      <c r="B47" s="83">
        <v>5.48</v>
      </c>
      <c r="C47" s="84">
        <f t="shared" si="3"/>
        <v>4712.8</v>
      </c>
      <c r="D47" s="41"/>
      <c r="E47" s="37"/>
      <c r="F47" s="14"/>
      <c r="G47" s="14"/>
      <c r="H47" s="42"/>
      <c r="I47" s="14"/>
      <c r="J47" s="14"/>
      <c r="K47" s="14"/>
      <c r="L47" s="14"/>
      <c r="M47" s="14"/>
      <c r="N47" s="14"/>
      <c r="O47" s="14"/>
      <c r="P47" s="14"/>
      <c r="Q47" s="8"/>
      <c r="R47" s="8"/>
      <c r="S47" s="8"/>
      <c r="T47" s="8"/>
      <c r="X47" s="16"/>
    </row>
    <row r="48" spans="1:24" ht="15" customHeight="1" thickBot="1">
      <c r="A48" s="68" t="s">
        <v>192</v>
      </c>
      <c r="B48" s="83">
        <v>6.61</v>
      </c>
      <c r="C48" s="84">
        <f t="shared" si="3"/>
        <v>5684.6</v>
      </c>
      <c r="D48" s="41"/>
      <c r="E48" s="37"/>
      <c r="F48" s="14"/>
      <c r="G48" s="14"/>
      <c r="H48" s="42"/>
      <c r="I48" s="14"/>
      <c r="J48" s="14"/>
      <c r="K48" s="14"/>
      <c r="L48" s="14"/>
      <c r="M48" s="14"/>
      <c r="N48" s="14"/>
      <c r="O48" s="14"/>
      <c r="P48" s="14"/>
      <c r="Q48" s="8"/>
      <c r="R48" s="8"/>
      <c r="S48" s="8"/>
      <c r="T48" s="8"/>
      <c r="X48" s="16"/>
    </row>
    <row r="49" spans="1:24" ht="15" customHeight="1" thickBot="1">
      <c r="A49" s="68" t="s">
        <v>193</v>
      </c>
      <c r="B49" s="83">
        <v>7.25</v>
      </c>
      <c r="C49" s="84">
        <f t="shared" si="3"/>
        <v>6235</v>
      </c>
      <c r="D49" s="41"/>
      <c r="E49" s="37"/>
      <c r="F49" s="14"/>
      <c r="G49" s="14"/>
      <c r="H49" s="42"/>
      <c r="I49" s="14"/>
      <c r="J49" s="14"/>
      <c r="K49" s="14"/>
      <c r="L49" s="14"/>
      <c r="M49" s="14"/>
      <c r="N49" s="14"/>
      <c r="O49" s="14"/>
      <c r="P49" s="14"/>
      <c r="Q49" s="8"/>
      <c r="R49" s="8"/>
      <c r="S49" s="8"/>
      <c r="T49" s="8"/>
      <c r="X49" s="16"/>
    </row>
    <row r="50" spans="1:24" ht="15" customHeight="1" thickBot="1">
      <c r="A50" s="68" t="s">
        <v>194</v>
      </c>
      <c r="B50" s="83">
        <v>8.92</v>
      </c>
      <c r="C50" s="84">
        <f t="shared" si="3"/>
        <v>7671.2</v>
      </c>
      <c r="D50" s="41"/>
      <c r="E50" s="37"/>
      <c r="F50" s="14"/>
      <c r="G50" s="14"/>
      <c r="H50" s="42"/>
      <c r="I50" s="14"/>
      <c r="J50" s="14"/>
      <c r="K50" s="14"/>
      <c r="L50" s="14"/>
      <c r="M50" s="14"/>
      <c r="N50" s="14"/>
      <c r="O50" s="14"/>
      <c r="P50" s="14"/>
      <c r="Q50" s="8"/>
      <c r="R50" s="8"/>
      <c r="S50" s="8"/>
      <c r="T50" s="8"/>
      <c r="X50" s="16"/>
    </row>
    <row r="51" spans="1:24" ht="15" customHeight="1">
      <c r="A51" s="41"/>
      <c r="B51" s="41"/>
      <c r="C51" s="41"/>
      <c r="D51" s="41"/>
      <c r="E51" s="37"/>
      <c r="F51" s="14"/>
      <c r="G51" s="14"/>
      <c r="H51" s="42"/>
      <c r="I51" s="14"/>
      <c r="J51" s="14"/>
      <c r="K51" s="14"/>
      <c r="L51" s="14"/>
      <c r="M51" s="14"/>
      <c r="N51" s="14"/>
      <c r="O51" s="14"/>
      <c r="P51" s="14"/>
      <c r="Q51" s="8"/>
      <c r="R51" s="8"/>
      <c r="S51" s="8"/>
      <c r="T51" s="8"/>
      <c r="X51" s="16"/>
    </row>
    <row r="52" spans="1:24" ht="15" customHeight="1">
      <c r="A52" s="41"/>
      <c r="B52" s="41"/>
      <c r="C52" s="41"/>
      <c r="D52" s="41"/>
      <c r="E52" s="37"/>
      <c r="F52" s="14"/>
      <c r="G52" s="14"/>
      <c r="H52" s="42"/>
      <c r="I52" s="14"/>
      <c r="J52" s="14"/>
      <c r="K52" s="14"/>
      <c r="L52" s="14"/>
      <c r="M52" s="14"/>
      <c r="N52" s="14"/>
      <c r="O52" s="14"/>
      <c r="P52" s="14"/>
      <c r="Q52" s="8"/>
      <c r="R52" s="8"/>
      <c r="S52" s="8"/>
      <c r="T52" s="8"/>
      <c r="X52" s="16"/>
    </row>
    <row r="53" spans="1:24" ht="15" customHeight="1">
      <c r="A53" s="41"/>
      <c r="B53" s="41"/>
      <c r="C53" s="41"/>
      <c r="D53" s="41"/>
      <c r="E53" s="37"/>
      <c r="F53" s="14"/>
      <c r="G53" s="14"/>
      <c r="H53" s="42"/>
      <c r="I53" s="14"/>
      <c r="J53" s="14"/>
      <c r="K53" s="14"/>
      <c r="L53" s="14"/>
      <c r="M53" s="14"/>
      <c r="N53" s="14"/>
      <c r="O53" s="14"/>
      <c r="P53" s="14"/>
      <c r="Q53" s="8"/>
      <c r="R53" s="8"/>
      <c r="S53" s="8"/>
      <c r="T53" s="8"/>
      <c r="X53" s="16"/>
    </row>
    <row r="54" spans="1:24" ht="15" customHeight="1">
      <c r="A54" s="41"/>
      <c r="B54" s="41"/>
      <c r="C54" s="41"/>
      <c r="D54" s="41"/>
      <c r="E54" s="37"/>
      <c r="F54" s="14"/>
      <c r="G54" s="14"/>
      <c r="H54" s="42"/>
      <c r="I54" s="14"/>
      <c r="J54" s="14"/>
      <c r="K54" s="14"/>
      <c r="L54" s="14"/>
      <c r="M54" s="14"/>
      <c r="N54" s="14"/>
      <c r="O54" s="14"/>
      <c r="P54" s="14"/>
      <c r="Q54" s="8"/>
      <c r="R54" s="8"/>
      <c r="S54" s="8"/>
      <c r="T54" s="8"/>
      <c r="X54" s="16"/>
    </row>
    <row r="55" spans="1:24" ht="15" customHeight="1">
      <c r="A55" s="41"/>
      <c r="B55" s="41"/>
      <c r="C55" s="41"/>
      <c r="D55" s="41"/>
      <c r="E55" s="37"/>
      <c r="F55" s="14"/>
      <c r="G55" s="14"/>
      <c r="H55" s="42"/>
      <c r="I55" s="14"/>
      <c r="J55" s="14"/>
      <c r="K55" s="14"/>
      <c r="L55" s="14"/>
      <c r="M55" s="14"/>
      <c r="N55" s="14"/>
      <c r="O55" s="14"/>
      <c r="P55" s="14"/>
      <c r="Q55" s="8"/>
      <c r="R55" s="8"/>
      <c r="S55" s="8"/>
      <c r="T55" s="8"/>
      <c r="X55" s="16"/>
    </row>
    <row r="56" spans="1:24" ht="15" customHeight="1">
      <c r="A56" s="41"/>
      <c r="B56" s="41"/>
      <c r="C56" s="41"/>
      <c r="D56" s="41"/>
      <c r="E56" s="37"/>
      <c r="F56" s="14"/>
      <c r="G56" s="14"/>
      <c r="H56" s="42"/>
      <c r="I56" s="14"/>
      <c r="J56" s="14"/>
      <c r="K56" s="14"/>
      <c r="L56" s="14"/>
      <c r="M56" s="14"/>
      <c r="N56" s="14"/>
      <c r="O56" s="14"/>
      <c r="P56" s="14"/>
      <c r="Q56" s="8"/>
      <c r="R56" s="8"/>
      <c r="S56" s="8"/>
      <c r="T56" s="8"/>
      <c r="X56" s="16"/>
    </row>
    <row r="57" spans="1:24" ht="15" customHeight="1">
      <c r="A57" s="41"/>
      <c r="B57" s="41"/>
      <c r="C57" s="41"/>
      <c r="D57" s="41"/>
      <c r="E57" s="37"/>
      <c r="F57" s="14"/>
      <c r="G57" s="14"/>
      <c r="H57" s="42"/>
      <c r="I57" s="14"/>
      <c r="J57" s="14"/>
      <c r="K57" s="14"/>
      <c r="L57" s="14"/>
      <c r="M57" s="14"/>
      <c r="N57" s="14"/>
      <c r="O57" s="14"/>
      <c r="P57" s="14"/>
      <c r="Q57" s="8"/>
      <c r="R57" s="8"/>
      <c r="S57" s="8"/>
      <c r="T57" s="8"/>
      <c r="X57" s="16"/>
    </row>
    <row r="58" spans="1:24" ht="15" customHeight="1">
      <c r="A58" s="41"/>
      <c r="B58" s="41"/>
      <c r="C58" s="41"/>
      <c r="D58" s="41"/>
      <c r="E58" s="37"/>
      <c r="F58" s="14"/>
      <c r="G58" s="14"/>
      <c r="H58" s="42"/>
      <c r="I58" s="14"/>
      <c r="J58" s="14"/>
      <c r="K58" s="14"/>
      <c r="L58" s="14"/>
      <c r="M58" s="14"/>
      <c r="N58" s="14"/>
      <c r="O58" s="14"/>
      <c r="P58" s="14"/>
      <c r="Q58" s="8"/>
      <c r="R58" s="8"/>
      <c r="S58" s="8"/>
      <c r="T58" s="8"/>
      <c r="X58" s="16"/>
    </row>
    <row r="59" spans="1:24" ht="15" customHeight="1">
      <c r="A59" s="41"/>
      <c r="B59" s="41"/>
      <c r="C59" s="41"/>
      <c r="D59" s="41"/>
      <c r="E59" s="37"/>
      <c r="F59" s="14"/>
      <c r="G59" s="14"/>
      <c r="H59" s="42"/>
      <c r="I59" s="14"/>
      <c r="J59" s="14"/>
      <c r="K59" s="14"/>
      <c r="L59" s="14"/>
      <c r="M59" s="14"/>
      <c r="N59" s="14"/>
      <c r="O59" s="14"/>
      <c r="P59" s="14"/>
      <c r="Q59" s="8"/>
      <c r="R59" s="8"/>
      <c r="S59" s="8"/>
      <c r="T59" s="8"/>
      <c r="X59" s="16"/>
    </row>
    <row r="60" spans="1:24" ht="15" customHeight="1">
      <c r="A60" s="41"/>
      <c r="B60" s="41"/>
      <c r="C60" s="41"/>
      <c r="D60" s="41"/>
      <c r="E60" s="37"/>
      <c r="F60" s="14"/>
      <c r="G60" s="14"/>
      <c r="H60" s="42"/>
      <c r="I60" s="14"/>
      <c r="J60" s="14"/>
      <c r="K60" s="14"/>
      <c r="L60" s="14"/>
      <c r="M60" s="14"/>
      <c r="N60" s="14"/>
      <c r="O60" s="14"/>
      <c r="P60" s="14"/>
      <c r="Q60" s="8"/>
      <c r="R60" s="8"/>
      <c r="S60" s="8"/>
      <c r="T60" s="8"/>
      <c r="X60" s="16"/>
    </row>
    <row r="61" spans="1:24" ht="15" customHeight="1">
      <c r="A61" s="41"/>
      <c r="B61" s="41"/>
      <c r="C61" s="41"/>
      <c r="D61" s="41"/>
      <c r="E61" s="37"/>
      <c r="F61" s="14"/>
      <c r="G61" s="14"/>
      <c r="H61" s="42"/>
      <c r="I61" s="14"/>
      <c r="J61" s="14"/>
      <c r="K61" s="14"/>
      <c r="L61" s="14"/>
      <c r="M61" s="14"/>
      <c r="N61" s="14"/>
      <c r="O61" s="14"/>
      <c r="P61" s="14"/>
      <c r="Q61" s="8"/>
      <c r="R61" s="8"/>
      <c r="S61" s="8"/>
      <c r="T61" s="8"/>
      <c r="X61" s="16"/>
    </row>
    <row r="62" spans="1:24" ht="15" customHeight="1">
      <c r="A62" s="41"/>
      <c r="B62" s="41"/>
      <c r="C62" s="41"/>
      <c r="D62" s="41"/>
      <c r="E62" s="37"/>
      <c r="F62" s="14"/>
      <c r="G62" s="14"/>
      <c r="H62" s="42"/>
      <c r="I62" s="14"/>
      <c r="J62" s="14"/>
      <c r="K62" s="14"/>
      <c r="L62" s="14"/>
      <c r="M62" s="14"/>
      <c r="N62" s="14"/>
      <c r="O62" s="14"/>
      <c r="P62" s="14"/>
      <c r="Q62" s="8"/>
      <c r="R62" s="8"/>
      <c r="S62" s="8"/>
      <c r="T62" s="8"/>
      <c r="X62" s="16"/>
    </row>
    <row r="63" spans="1:24" ht="15" customHeight="1">
      <c r="A63" s="41"/>
      <c r="B63" s="41"/>
      <c r="C63" s="41"/>
      <c r="D63" s="41"/>
      <c r="E63" s="37"/>
      <c r="F63" s="14"/>
      <c r="G63" s="14"/>
      <c r="H63" s="42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8"/>
      <c r="T63" s="8"/>
      <c r="X63" s="16"/>
    </row>
    <row r="64" spans="1:24" ht="15" customHeight="1">
      <c r="A64" s="41"/>
      <c r="B64" s="41"/>
      <c r="C64" s="41"/>
      <c r="D64" s="41"/>
      <c r="E64" s="37"/>
      <c r="F64" s="14"/>
      <c r="G64" s="14"/>
      <c r="H64" s="42"/>
      <c r="I64" s="14"/>
      <c r="J64" s="14"/>
      <c r="K64" s="14"/>
      <c r="L64" s="14"/>
      <c r="M64" s="14"/>
      <c r="N64" s="14"/>
      <c r="O64" s="14"/>
      <c r="P64" s="14"/>
      <c r="Q64" s="8"/>
      <c r="R64" s="8"/>
      <c r="S64" s="8"/>
      <c r="T64" s="8"/>
      <c r="X64" s="16"/>
    </row>
    <row r="65" spans="1:24" ht="15" customHeight="1">
      <c r="A65" s="41"/>
      <c r="B65" s="41"/>
      <c r="C65" s="41"/>
      <c r="D65" s="41"/>
      <c r="E65" s="37"/>
      <c r="F65" s="14"/>
      <c r="G65" s="14"/>
      <c r="H65" s="42"/>
      <c r="I65" s="14"/>
      <c r="J65" s="14"/>
      <c r="K65" s="14"/>
      <c r="L65" s="14"/>
      <c r="M65" s="14"/>
      <c r="N65" s="14"/>
      <c r="O65" s="14"/>
      <c r="P65" s="14"/>
      <c r="Q65" s="8"/>
      <c r="R65" s="8"/>
      <c r="S65" s="8"/>
      <c r="T65" s="8"/>
      <c r="X65" s="16"/>
    </row>
    <row r="66" spans="1:24" ht="15" customHeight="1">
      <c r="A66" s="41"/>
      <c r="B66" s="41"/>
      <c r="C66" s="41"/>
      <c r="D66" s="41"/>
      <c r="E66" s="37"/>
      <c r="F66" s="14"/>
      <c r="G66" s="14"/>
      <c r="H66" s="42"/>
      <c r="I66" s="14"/>
      <c r="J66" s="14"/>
      <c r="K66" s="14"/>
      <c r="L66" s="14"/>
      <c r="M66" s="14"/>
      <c r="N66" s="14"/>
      <c r="O66" s="14"/>
      <c r="P66" s="14"/>
      <c r="Q66" s="8"/>
      <c r="R66" s="8"/>
      <c r="S66" s="8"/>
      <c r="T66" s="8"/>
      <c r="X66" s="16"/>
    </row>
    <row r="67" spans="1:24" ht="15" customHeight="1">
      <c r="A67" s="41"/>
      <c r="B67" s="41"/>
      <c r="C67" s="41"/>
      <c r="D67" s="41"/>
      <c r="E67" s="37"/>
      <c r="F67" s="14"/>
      <c r="G67" s="14"/>
      <c r="H67" s="42"/>
      <c r="I67" s="14"/>
      <c r="J67" s="14"/>
      <c r="K67" s="14"/>
      <c r="L67" s="14"/>
      <c r="M67" s="14"/>
      <c r="N67" s="14"/>
      <c r="O67" s="14"/>
      <c r="P67" s="14"/>
      <c r="Q67" s="8"/>
      <c r="R67" s="8"/>
      <c r="S67" s="8"/>
      <c r="T67" s="8"/>
      <c r="X67" s="16"/>
    </row>
    <row r="68" spans="1:24" ht="15" customHeight="1">
      <c r="A68" s="41"/>
      <c r="B68" s="41"/>
      <c r="C68" s="41"/>
      <c r="D68" s="41"/>
      <c r="E68" s="37"/>
      <c r="F68" s="14"/>
      <c r="G68" s="14"/>
      <c r="H68" s="42"/>
      <c r="I68" s="14"/>
      <c r="J68" s="14"/>
      <c r="K68" s="14"/>
      <c r="L68" s="14"/>
      <c r="M68" s="14"/>
      <c r="N68" s="14"/>
      <c r="O68" s="14"/>
      <c r="P68" s="14"/>
      <c r="Q68" s="8"/>
      <c r="R68" s="8"/>
      <c r="S68" s="8"/>
      <c r="T68" s="8"/>
      <c r="X68" s="16"/>
    </row>
    <row r="69" spans="1:24" ht="15" customHeight="1">
      <c r="A69" s="41"/>
      <c r="B69" s="41"/>
      <c r="C69" s="41"/>
      <c r="D69" s="41"/>
      <c r="E69" s="37"/>
      <c r="F69" s="14"/>
      <c r="G69" s="14"/>
      <c r="H69" s="42"/>
      <c r="I69" s="14"/>
      <c r="J69" s="14"/>
      <c r="K69" s="14"/>
      <c r="L69" s="14"/>
      <c r="M69" s="14"/>
      <c r="N69" s="14"/>
      <c r="O69" s="14"/>
      <c r="P69" s="14"/>
      <c r="Q69" s="8"/>
      <c r="R69" s="8"/>
      <c r="S69" s="8"/>
      <c r="T69" s="8"/>
      <c r="X69" s="16"/>
    </row>
    <row r="70" spans="1:24" ht="15" customHeight="1">
      <c r="A70" s="41"/>
      <c r="B70" s="41"/>
      <c r="C70" s="41"/>
      <c r="D70" s="41"/>
      <c r="E70" s="37"/>
      <c r="F70" s="14"/>
      <c r="G70" s="14"/>
      <c r="H70" s="42"/>
      <c r="I70" s="14"/>
      <c r="J70" s="14"/>
      <c r="K70" s="14"/>
      <c r="L70" s="14"/>
      <c r="M70" s="14"/>
      <c r="N70" s="14"/>
      <c r="O70" s="14"/>
      <c r="P70" s="14"/>
      <c r="Q70" s="8"/>
      <c r="R70" s="8"/>
      <c r="S70" s="8"/>
      <c r="T70" s="8"/>
      <c r="X70" s="16"/>
    </row>
    <row r="71" spans="1:24" ht="15" customHeight="1">
      <c r="A71" s="41"/>
      <c r="B71" s="41"/>
      <c r="C71" s="41"/>
      <c r="D71" s="41"/>
      <c r="E71" s="37"/>
      <c r="F71" s="14"/>
      <c r="G71" s="14"/>
      <c r="H71" s="42"/>
      <c r="I71" s="14"/>
      <c r="J71" s="14"/>
      <c r="K71" s="14"/>
      <c r="L71" s="14"/>
      <c r="M71" s="14"/>
      <c r="N71" s="14"/>
      <c r="O71" s="14"/>
      <c r="P71" s="14"/>
      <c r="Q71" s="8"/>
      <c r="R71" s="8"/>
      <c r="S71" s="8"/>
      <c r="T71" s="8"/>
      <c r="X71" s="16"/>
    </row>
    <row r="72" spans="1:24" ht="15" customHeight="1">
      <c r="A72" s="41"/>
      <c r="B72" s="41"/>
      <c r="C72" s="41"/>
      <c r="D72" s="41"/>
      <c r="E72" s="37"/>
      <c r="F72" s="14"/>
      <c r="G72" s="14"/>
      <c r="H72" s="42"/>
      <c r="I72" s="14"/>
      <c r="J72" s="14"/>
      <c r="K72" s="14"/>
      <c r="L72" s="14"/>
      <c r="M72" s="14"/>
      <c r="N72" s="14"/>
      <c r="O72" s="14"/>
      <c r="P72" s="14"/>
      <c r="Q72" s="8"/>
      <c r="R72" s="8"/>
      <c r="S72" s="8"/>
      <c r="T72" s="8"/>
      <c r="X72" s="16"/>
    </row>
    <row r="73" spans="1:24" ht="15" customHeight="1">
      <c r="A73" s="41"/>
      <c r="B73" s="41"/>
      <c r="C73" s="41"/>
      <c r="D73" s="41"/>
      <c r="E73" s="37"/>
      <c r="F73" s="14"/>
      <c r="G73" s="14"/>
      <c r="H73" s="42"/>
      <c r="I73" s="14"/>
      <c r="J73" s="14"/>
      <c r="K73" s="14"/>
      <c r="L73" s="14"/>
      <c r="M73" s="14"/>
      <c r="N73" s="14"/>
      <c r="O73" s="14"/>
      <c r="P73" s="14"/>
      <c r="Q73" s="8"/>
      <c r="R73" s="8"/>
      <c r="S73" s="8"/>
      <c r="T73" s="8"/>
      <c r="X73" s="16"/>
    </row>
    <row r="74" spans="1:24" ht="15" customHeight="1">
      <c r="A74" s="41"/>
      <c r="B74" s="41"/>
      <c r="C74" s="41"/>
      <c r="D74" s="41"/>
      <c r="E74" s="37"/>
      <c r="F74" s="14"/>
      <c r="G74" s="14"/>
      <c r="H74" s="42"/>
      <c r="I74" s="14"/>
      <c r="J74" s="14"/>
      <c r="K74" s="14"/>
      <c r="L74" s="14"/>
      <c r="M74" s="14"/>
      <c r="N74" s="14"/>
      <c r="O74" s="14"/>
      <c r="P74" s="14"/>
      <c r="Q74" s="8"/>
      <c r="R74" s="8"/>
      <c r="S74" s="8"/>
      <c r="T74" s="8"/>
      <c r="X74" s="16"/>
    </row>
    <row r="75" spans="1:24" ht="15" customHeight="1">
      <c r="A75" s="41"/>
      <c r="B75" s="41"/>
      <c r="C75" s="41"/>
      <c r="D75" s="41"/>
      <c r="E75" s="37"/>
      <c r="F75" s="14"/>
      <c r="G75" s="14"/>
      <c r="H75" s="42"/>
      <c r="I75" s="14"/>
      <c r="J75" s="14"/>
      <c r="K75" s="14"/>
      <c r="L75" s="14"/>
      <c r="M75" s="14"/>
      <c r="N75" s="14"/>
      <c r="O75" s="14"/>
      <c r="P75" s="14"/>
      <c r="Q75" s="8"/>
      <c r="R75" s="8"/>
      <c r="S75" s="8"/>
      <c r="T75" s="8"/>
      <c r="X75" s="16"/>
    </row>
    <row r="76" spans="1:24" ht="15" customHeight="1">
      <c r="A76" s="41"/>
      <c r="B76" s="41"/>
      <c r="C76" s="41"/>
      <c r="D76" s="41"/>
      <c r="E76" s="37"/>
      <c r="F76" s="14"/>
      <c r="G76" s="14"/>
      <c r="H76" s="42"/>
      <c r="I76" s="14"/>
      <c r="J76" s="14"/>
      <c r="K76" s="14"/>
      <c r="L76" s="14"/>
      <c r="M76" s="14"/>
      <c r="N76" s="14"/>
      <c r="O76" s="14"/>
      <c r="P76" s="14"/>
      <c r="Q76" s="8"/>
      <c r="R76" s="8"/>
      <c r="S76" s="8"/>
      <c r="T76" s="8"/>
      <c r="X76" s="16"/>
    </row>
    <row r="77" spans="1:24" ht="15" customHeight="1">
      <c r="A77" s="41"/>
      <c r="B77" s="41"/>
      <c r="C77" s="41"/>
      <c r="D77" s="41"/>
      <c r="E77" s="37"/>
      <c r="F77" s="14"/>
      <c r="G77" s="14"/>
      <c r="H77" s="42"/>
      <c r="I77" s="14"/>
      <c r="J77" s="14"/>
      <c r="K77" s="14"/>
      <c r="L77" s="14"/>
      <c r="M77" s="14"/>
      <c r="N77" s="14"/>
      <c r="O77" s="14"/>
      <c r="P77" s="14"/>
      <c r="Q77" s="8"/>
      <c r="R77" s="8"/>
      <c r="S77" s="8"/>
      <c r="T77" s="8"/>
      <c r="X77" s="16"/>
    </row>
    <row r="78" spans="1:24" ht="15" customHeight="1">
      <c r="A78" s="41"/>
      <c r="B78" s="41"/>
      <c r="C78" s="41"/>
      <c r="D78" s="41"/>
      <c r="E78" s="37"/>
      <c r="F78" s="14"/>
      <c r="G78" s="14"/>
      <c r="H78" s="42"/>
      <c r="I78" s="14"/>
      <c r="J78" s="14"/>
      <c r="K78" s="14"/>
      <c r="L78" s="14"/>
      <c r="M78" s="14"/>
      <c r="N78" s="14"/>
      <c r="O78" s="14"/>
      <c r="P78" s="14"/>
      <c r="Q78" s="8"/>
      <c r="R78" s="8"/>
      <c r="S78" s="8"/>
      <c r="T78" s="8"/>
      <c r="X78" s="16"/>
    </row>
    <row r="79" spans="1:24" ht="15" customHeight="1">
      <c r="A79" s="41"/>
      <c r="B79" s="41"/>
      <c r="C79" s="41"/>
      <c r="D79" s="41"/>
      <c r="E79" s="37"/>
      <c r="F79" s="14"/>
      <c r="G79" s="14"/>
      <c r="H79" s="42"/>
      <c r="I79" s="14"/>
      <c r="J79" s="14"/>
      <c r="K79" s="14"/>
      <c r="L79" s="14"/>
      <c r="M79" s="14"/>
      <c r="N79" s="14"/>
      <c r="O79" s="14"/>
      <c r="P79" s="14"/>
      <c r="Q79" s="8"/>
      <c r="R79" s="8"/>
      <c r="S79" s="8"/>
      <c r="T79" s="8"/>
      <c r="X79" s="16"/>
    </row>
    <row r="80" spans="1:24" ht="15" customHeight="1">
      <c r="A80" s="41"/>
      <c r="B80" s="41"/>
      <c r="C80" s="41"/>
      <c r="D80" s="41"/>
      <c r="E80" s="37"/>
      <c r="F80" s="14"/>
      <c r="G80" s="14"/>
      <c r="H80" s="42"/>
      <c r="I80" s="14"/>
      <c r="J80" s="14"/>
      <c r="K80" s="14"/>
      <c r="L80" s="14"/>
      <c r="M80" s="14"/>
      <c r="N80" s="14"/>
      <c r="O80" s="14"/>
      <c r="P80" s="14"/>
      <c r="Q80" s="8"/>
      <c r="R80" s="8"/>
      <c r="S80" s="8"/>
      <c r="T80" s="8"/>
      <c r="X80" s="16"/>
    </row>
    <row r="81" spans="1:29" ht="15" customHeight="1">
      <c r="A81" s="41"/>
      <c r="B81" s="41"/>
      <c r="C81" s="41"/>
      <c r="D81" s="41"/>
      <c r="E81" s="37"/>
      <c r="F81" s="14"/>
      <c r="G81" s="14"/>
      <c r="H81" s="42"/>
      <c r="I81" s="14"/>
      <c r="J81" s="14"/>
      <c r="K81" s="8"/>
      <c r="L81" s="8"/>
      <c r="M81" s="8"/>
      <c r="N81" s="8"/>
      <c r="O81" s="8"/>
      <c r="P81" s="8"/>
      <c r="Q81" s="8"/>
      <c r="R81" s="8"/>
      <c r="S81" s="8"/>
      <c r="T81" s="8"/>
      <c r="X81" s="16"/>
      <c r="AC81" s="7"/>
    </row>
    <row r="82" spans="1:38" ht="27" customHeight="1">
      <c r="A82" s="145" t="s">
        <v>170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49"/>
      <c r="M82" s="49"/>
      <c r="N82" s="15" t="s">
        <v>18</v>
      </c>
      <c r="O82" s="15"/>
      <c r="P82" s="15" t="s">
        <v>17</v>
      </c>
      <c r="Q82" s="15">
        <v>-3</v>
      </c>
      <c r="R82" s="105"/>
      <c r="S82" s="105"/>
      <c r="T82" s="139"/>
      <c r="U82" s="139"/>
      <c r="V82" s="139"/>
      <c r="W82" s="20"/>
      <c r="X82" s="20"/>
      <c r="Y82" s="21"/>
      <c r="Z82" s="22"/>
      <c r="AA82" s="20"/>
      <c r="AB82" s="20"/>
      <c r="AC82" s="24"/>
      <c r="AD82" s="129"/>
      <c r="AE82" s="130"/>
      <c r="AF82" s="20"/>
      <c r="AG82" s="20"/>
      <c r="AH82" s="21"/>
      <c r="AI82" s="22"/>
      <c r="AJ82" s="20"/>
      <c r="AK82" s="20"/>
      <c r="AL82" s="24"/>
    </row>
    <row r="83" spans="1:38" ht="15" customHeight="1">
      <c r="A83" s="5" t="s">
        <v>9</v>
      </c>
      <c r="B83" s="5"/>
      <c r="C83" s="107" t="s">
        <v>6</v>
      </c>
      <c r="D83" s="107"/>
      <c r="E83" s="107"/>
      <c r="F83" s="107"/>
      <c r="G83" s="3">
        <v>2.8</v>
      </c>
      <c r="H83" s="5"/>
      <c r="I83" s="2"/>
      <c r="J83" s="10" t="s">
        <v>13</v>
      </c>
      <c r="K83" s="10"/>
      <c r="L83" s="10"/>
      <c r="M83" s="10"/>
      <c r="N83" s="10" t="s">
        <v>14</v>
      </c>
      <c r="O83" s="10"/>
      <c r="P83" s="12" t="e">
        <f>0.65*POWER(P86,0.4)/25</f>
        <v>#REF!</v>
      </c>
      <c r="Q83" s="5" t="s">
        <v>15</v>
      </c>
      <c r="R83" s="13" t="e">
        <f>P83*25</f>
        <v>#REF!</v>
      </c>
      <c r="S83" s="5" t="s">
        <v>16</v>
      </c>
      <c r="T83" s="139"/>
      <c r="U83" s="139"/>
      <c r="V83" s="139"/>
      <c r="W83" s="20"/>
      <c r="X83" s="20"/>
      <c r="Y83" s="21"/>
      <c r="Z83" s="22"/>
      <c r="AA83" s="20"/>
      <c r="AB83" s="20"/>
      <c r="AC83" s="24"/>
      <c r="AD83" s="123"/>
      <c r="AE83" s="123"/>
      <c r="AF83" s="21"/>
      <c r="AG83" s="21"/>
      <c r="AH83" s="21"/>
      <c r="AI83" s="22"/>
      <c r="AJ83" s="20"/>
      <c r="AK83" s="20"/>
      <c r="AL83" s="24"/>
    </row>
    <row r="84" spans="1:38" ht="24.75" customHeight="1">
      <c r="A84" s="5" t="s">
        <v>10</v>
      </c>
      <c r="B84" s="5"/>
      <c r="C84" s="107" t="s">
        <v>2</v>
      </c>
      <c r="D84" s="107"/>
      <c r="E84" s="105"/>
      <c r="F84" s="107"/>
      <c r="G84" s="4" t="e">
        <f>G90/#REF!</f>
        <v>#REF!</v>
      </c>
      <c r="H84" s="10" t="s">
        <v>3</v>
      </c>
      <c r="I84" s="2"/>
      <c r="J84" s="19" t="s">
        <v>7</v>
      </c>
      <c r="K84" s="154" t="s">
        <v>164</v>
      </c>
      <c r="L84" s="154"/>
      <c r="M84" s="154"/>
      <c r="N84" s="142"/>
      <c r="O84" s="142"/>
      <c r="P84" s="43" t="e">
        <f>(#REF!*((#REF!/10)*POWER(G90,0.065))*((#REF!-Q82)/23)*(POWER((G83*G84*G85*G86),0.607))*(POWER(G84,0.33)))/(POWER(G86,1.66))</f>
        <v>#REF!</v>
      </c>
      <c r="Q84" s="110" t="s">
        <v>33</v>
      </c>
      <c r="R84" s="105"/>
      <c r="S84" s="110"/>
      <c r="T84" s="139"/>
      <c r="U84" s="139"/>
      <c r="V84" s="139"/>
      <c r="W84" s="20"/>
      <c r="X84" s="20"/>
      <c r="Y84" s="21"/>
      <c r="Z84" s="22"/>
      <c r="AA84" s="20"/>
      <c r="AB84" s="20"/>
      <c r="AC84" s="24"/>
      <c r="AD84" s="123"/>
      <c r="AE84" s="123"/>
      <c r="AF84" s="21"/>
      <c r="AG84" s="21"/>
      <c r="AH84" s="21"/>
      <c r="AI84" s="22"/>
      <c r="AJ84" s="23"/>
      <c r="AK84" s="23"/>
      <c r="AL84" s="25"/>
    </row>
    <row r="85" spans="1:38" ht="24.75" customHeight="1">
      <c r="A85" s="5" t="s">
        <v>11</v>
      </c>
      <c r="B85" s="5"/>
      <c r="C85" s="107" t="s">
        <v>4</v>
      </c>
      <c r="D85" s="107"/>
      <c r="E85" s="105"/>
      <c r="F85" s="107"/>
      <c r="G85" s="4" t="e">
        <f>#REF!</f>
        <v>#REF!</v>
      </c>
      <c r="H85" s="36" t="s">
        <v>38</v>
      </c>
      <c r="I85" s="2"/>
      <c r="J85" s="10" t="s">
        <v>7</v>
      </c>
      <c r="K85" s="144" t="s">
        <v>163</v>
      </c>
      <c r="L85" s="144"/>
      <c r="M85" s="144"/>
      <c r="N85" s="142"/>
      <c r="O85" s="142"/>
      <c r="P85" s="13" t="e">
        <f>1.16*P84</f>
        <v>#REF!</v>
      </c>
      <c r="Q85" s="107" t="s">
        <v>34</v>
      </c>
      <c r="R85" s="105"/>
      <c r="S85" s="107"/>
      <c r="T85" s="139"/>
      <c r="U85" s="139"/>
      <c r="V85" s="139"/>
      <c r="W85" s="20"/>
      <c r="X85" s="20"/>
      <c r="Y85" s="21"/>
      <c r="Z85" s="22"/>
      <c r="AA85" s="20"/>
      <c r="AB85" s="20"/>
      <c r="AC85" s="24"/>
      <c r="AD85" s="123"/>
      <c r="AE85" s="123"/>
      <c r="AF85" s="21"/>
      <c r="AG85" s="21"/>
      <c r="AH85" s="21"/>
      <c r="AI85" s="22"/>
      <c r="AJ85" s="23"/>
      <c r="AK85" s="23"/>
      <c r="AL85" s="25"/>
    </row>
    <row r="86" spans="1:38" ht="27.75" customHeight="1">
      <c r="A86" s="5" t="s">
        <v>12</v>
      </c>
      <c r="B86" s="5"/>
      <c r="C86" s="107" t="s">
        <v>19</v>
      </c>
      <c r="D86" s="107"/>
      <c r="E86" s="105"/>
      <c r="F86" s="107"/>
      <c r="G86" s="4">
        <f>G87*G88*G89</f>
        <v>48</v>
      </c>
      <c r="H86" s="10" t="s">
        <v>1</v>
      </c>
      <c r="I86" s="2"/>
      <c r="J86" s="11" t="s">
        <v>5</v>
      </c>
      <c r="K86" s="141" t="s">
        <v>162</v>
      </c>
      <c r="L86" s="141"/>
      <c r="M86" s="141"/>
      <c r="N86" s="142"/>
      <c r="O86" s="142"/>
      <c r="P86" s="6" t="e">
        <f>P85*G90</f>
        <v>#REF!</v>
      </c>
      <c r="Q86" s="136" t="s">
        <v>8</v>
      </c>
      <c r="R86" s="105"/>
      <c r="S86" s="136"/>
      <c r="T86" s="139"/>
      <c r="U86" s="139"/>
      <c r="V86" s="139"/>
      <c r="W86" s="20"/>
      <c r="X86" s="20"/>
      <c r="Y86" s="21"/>
      <c r="Z86" s="22"/>
      <c r="AA86" s="20"/>
      <c r="AB86" s="20"/>
      <c r="AC86" s="24"/>
      <c r="AD86" s="123"/>
      <c r="AE86" s="123"/>
      <c r="AF86" s="21"/>
      <c r="AG86" s="21"/>
      <c r="AH86" s="21"/>
      <c r="AI86" s="22"/>
      <c r="AJ86" s="23"/>
      <c r="AK86" s="23"/>
      <c r="AL86" s="25"/>
    </row>
    <row r="87" spans="1:38" ht="15" customHeight="1">
      <c r="A87" s="3" t="s">
        <v>25</v>
      </c>
      <c r="B87" s="3"/>
      <c r="C87" s="140" t="s">
        <v>21</v>
      </c>
      <c r="D87" s="140"/>
      <c r="E87" s="140"/>
      <c r="F87" s="140"/>
      <c r="G87" s="3">
        <v>16</v>
      </c>
      <c r="H87" s="3" t="s">
        <v>3</v>
      </c>
      <c r="I87" s="115" t="s">
        <v>39</v>
      </c>
      <c r="J87" s="143" t="s">
        <v>40</v>
      </c>
      <c r="K87" s="143"/>
      <c r="L87" s="143"/>
      <c r="M87" s="143"/>
      <c r="N87" s="143"/>
      <c r="O87" s="143"/>
      <c r="P87" s="150"/>
      <c r="Q87" s="151"/>
      <c r="R87" s="151"/>
      <c r="S87" s="105"/>
      <c r="T87" s="139"/>
      <c r="U87" s="139"/>
      <c r="V87" s="139"/>
      <c r="W87" s="20"/>
      <c r="X87" s="20"/>
      <c r="Y87" s="21"/>
      <c r="Z87" s="22"/>
      <c r="AA87" s="20"/>
      <c r="AB87" s="20"/>
      <c r="AC87" s="24"/>
      <c r="AD87" s="123"/>
      <c r="AE87" s="123"/>
      <c r="AF87" s="21"/>
      <c r="AG87" s="21"/>
      <c r="AH87" s="21"/>
      <c r="AI87" s="22"/>
      <c r="AJ87" s="23"/>
      <c r="AK87" s="23"/>
      <c r="AL87" s="25"/>
    </row>
    <row r="88" spans="1:38" ht="15" customHeight="1">
      <c r="A88" s="3" t="s">
        <v>22</v>
      </c>
      <c r="B88" s="3"/>
      <c r="C88" s="140" t="s">
        <v>23</v>
      </c>
      <c r="D88" s="140"/>
      <c r="E88" s="140"/>
      <c r="F88" s="140"/>
      <c r="G88" s="3">
        <v>1</v>
      </c>
      <c r="H88" s="3"/>
      <c r="I88" s="116"/>
      <c r="J88" s="135" t="s">
        <v>31</v>
      </c>
      <c r="K88" s="135"/>
      <c r="L88" s="135"/>
      <c r="M88" s="135"/>
      <c r="N88" s="135"/>
      <c r="O88" s="10"/>
      <c r="P88" s="105"/>
      <c r="Q88" s="105"/>
      <c r="R88" s="105"/>
      <c r="S88" s="105"/>
      <c r="T88" s="139"/>
      <c r="U88" s="139"/>
      <c r="V88" s="139"/>
      <c r="W88" s="20"/>
      <c r="X88" s="20"/>
      <c r="Y88" s="21"/>
      <c r="Z88" s="22"/>
      <c r="AA88" s="20"/>
      <c r="AB88" s="20"/>
      <c r="AC88" s="24"/>
      <c r="AD88" s="123"/>
      <c r="AE88" s="123"/>
      <c r="AF88" s="21"/>
      <c r="AG88" s="21"/>
      <c r="AH88" s="21"/>
      <c r="AI88" s="22"/>
      <c r="AJ88" s="23"/>
      <c r="AK88" s="23"/>
      <c r="AL88" s="25"/>
    </row>
    <row r="89" spans="1:38" ht="15" customHeight="1">
      <c r="A89" s="3" t="s">
        <v>20</v>
      </c>
      <c r="B89" s="3"/>
      <c r="C89" s="140" t="s">
        <v>24</v>
      </c>
      <c r="D89" s="140"/>
      <c r="E89" s="140"/>
      <c r="F89" s="140"/>
      <c r="G89" s="3">
        <v>3</v>
      </c>
      <c r="H89" s="3" t="s">
        <v>26</v>
      </c>
      <c r="I89" s="116"/>
      <c r="J89" s="112" t="s">
        <v>32</v>
      </c>
      <c r="K89" s="112"/>
      <c r="L89" s="112"/>
      <c r="M89" s="112"/>
      <c r="N89" s="112"/>
      <c r="O89" s="18"/>
      <c r="P89" s="105"/>
      <c r="Q89" s="105"/>
      <c r="R89" s="105"/>
      <c r="S89" s="105"/>
      <c r="T89" s="139"/>
      <c r="U89" s="139"/>
      <c r="V89" s="139"/>
      <c r="W89" s="20"/>
      <c r="X89" s="20"/>
      <c r="Y89" s="21"/>
      <c r="Z89" s="22"/>
      <c r="AA89" s="20"/>
      <c r="AB89" s="20"/>
      <c r="AC89" s="24"/>
      <c r="AD89" s="123"/>
      <c r="AE89" s="123"/>
      <c r="AF89" s="21"/>
      <c r="AG89" s="21"/>
      <c r="AH89" s="21"/>
      <c r="AI89" s="22"/>
      <c r="AJ89" s="23"/>
      <c r="AK89" s="23"/>
      <c r="AL89" s="25"/>
    </row>
    <row r="90" spans="1:38" ht="15" customHeight="1">
      <c r="A90" s="4" t="s">
        <v>35</v>
      </c>
      <c r="B90" s="4"/>
      <c r="C90" s="134" t="s">
        <v>36</v>
      </c>
      <c r="D90" s="134"/>
      <c r="E90" s="134"/>
      <c r="F90" s="134"/>
      <c r="G90" s="4">
        <f>G87*G88</f>
        <v>16</v>
      </c>
      <c r="H90" s="4" t="s">
        <v>3</v>
      </c>
      <c r="I90" s="18">
        <v>2</v>
      </c>
      <c r="J90" s="113" t="s">
        <v>37</v>
      </c>
      <c r="K90" s="113"/>
      <c r="L90" s="113"/>
      <c r="M90" s="113"/>
      <c r="N90" s="113"/>
      <c r="O90" s="19"/>
      <c r="P90" s="105"/>
      <c r="Q90" s="105"/>
      <c r="R90" s="105"/>
      <c r="S90" s="105"/>
      <c r="T90" s="139"/>
      <c r="U90" s="139"/>
      <c r="V90" s="139"/>
      <c r="W90" s="20"/>
      <c r="X90" s="20"/>
      <c r="Y90" s="21"/>
      <c r="Z90" s="22"/>
      <c r="AA90" s="20"/>
      <c r="AB90" s="20"/>
      <c r="AC90" s="24"/>
      <c r="AD90" s="123"/>
      <c r="AE90" s="123"/>
      <c r="AF90" s="21"/>
      <c r="AG90" s="21"/>
      <c r="AH90" s="21"/>
      <c r="AI90" s="22"/>
      <c r="AJ90" s="23"/>
      <c r="AK90" s="23"/>
      <c r="AL90" s="24"/>
    </row>
    <row r="91" spans="1:38" ht="15" customHeight="1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3"/>
      <c r="U91" s="153"/>
      <c r="V91" s="153"/>
      <c r="W91" s="20"/>
      <c r="X91" s="20"/>
      <c r="Y91" s="21"/>
      <c r="Z91" s="22"/>
      <c r="AA91" s="20"/>
      <c r="AB91" s="20"/>
      <c r="AC91" s="24"/>
      <c r="AD91" s="123"/>
      <c r="AE91" s="123"/>
      <c r="AF91" s="21"/>
      <c r="AG91" s="21"/>
      <c r="AH91" s="21"/>
      <c r="AI91" s="22"/>
      <c r="AJ91" s="23"/>
      <c r="AK91" s="23"/>
      <c r="AL91" s="24"/>
    </row>
    <row r="92" spans="1:38" ht="36" customHeight="1">
      <c r="A92" s="132" t="s">
        <v>165</v>
      </c>
      <c r="B92" s="132"/>
      <c r="C92" s="132"/>
      <c r="D92" s="132"/>
      <c r="E92" s="132"/>
      <c r="F92" s="132"/>
      <c r="G92" s="133"/>
      <c r="H92" s="133"/>
      <c r="I92" s="133"/>
      <c r="J92" s="133"/>
      <c r="K92" s="114" t="s">
        <v>166</v>
      </c>
      <c r="L92" s="114"/>
      <c r="M92" s="114"/>
      <c r="N92" s="110"/>
      <c r="O92" s="9"/>
      <c r="P92" s="110"/>
      <c r="Q92" s="105"/>
      <c r="R92" s="139"/>
      <c r="S92" s="139"/>
      <c r="T92" s="139"/>
      <c r="U92" s="139"/>
      <c r="V92" s="139"/>
      <c r="W92" s="20"/>
      <c r="X92" s="20"/>
      <c r="Y92" s="21"/>
      <c r="Z92" s="22"/>
      <c r="AA92" s="20"/>
      <c r="AB92" s="20"/>
      <c r="AC92" s="24"/>
      <c r="AD92" s="123"/>
      <c r="AE92" s="123"/>
      <c r="AF92" s="21"/>
      <c r="AG92" s="21"/>
      <c r="AH92" s="21"/>
      <c r="AI92" s="22"/>
      <c r="AJ92" s="23"/>
      <c r="AK92" s="23"/>
      <c r="AL92" s="24"/>
    </row>
    <row r="93" spans="1:38" ht="39.75" customHeight="1">
      <c r="A93" s="105"/>
      <c r="B93" s="105"/>
      <c r="C93" s="105"/>
      <c r="D93" s="2"/>
      <c r="E93" s="106" t="s">
        <v>167</v>
      </c>
      <c r="F93" s="107"/>
      <c r="G93" s="107"/>
      <c r="H93" s="111" t="s">
        <v>168</v>
      </c>
      <c r="I93" s="131"/>
      <c r="J93" s="131"/>
      <c r="K93" s="109" t="s">
        <v>169</v>
      </c>
      <c r="L93" s="109"/>
      <c r="M93" s="109"/>
      <c r="N93" s="108"/>
      <c r="O93" s="50"/>
      <c r="P93" s="105"/>
      <c r="Q93" s="139"/>
      <c r="R93" s="139"/>
      <c r="S93" s="139"/>
      <c r="T93" s="139"/>
      <c r="U93" s="139"/>
      <c r="V93" s="139"/>
      <c r="W93" s="20"/>
      <c r="X93" s="20"/>
      <c r="Y93" s="21"/>
      <c r="Z93" s="22"/>
      <c r="AA93" s="20"/>
      <c r="AB93" s="20"/>
      <c r="AC93" s="24"/>
      <c r="AD93" s="123"/>
      <c r="AE93" s="123"/>
      <c r="AF93" s="21"/>
      <c r="AG93" s="21"/>
      <c r="AH93" s="21"/>
      <c r="AI93" s="22"/>
      <c r="AJ93" s="23"/>
      <c r="AK93" s="23"/>
      <c r="AL93" s="24"/>
    </row>
    <row r="94" spans="1:38" ht="15" customHeight="1">
      <c r="A94" s="134" t="s">
        <v>27</v>
      </c>
      <c r="B94" s="134"/>
      <c r="C94" s="134"/>
      <c r="D94" s="4"/>
      <c r="E94" s="107">
        <v>1560</v>
      </c>
      <c r="F94" s="107"/>
      <c r="G94" s="107"/>
      <c r="H94" s="131">
        <v>9</v>
      </c>
      <c r="I94" s="131"/>
      <c r="J94" s="131"/>
      <c r="K94" s="108">
        <v>0.8</v>
      </c>
      <c r="L94" s="108"/>
      <c r="M94" s="108"/>
      <c r="N94" s="108"/>
      <c r="O94" s="50"/>
      <c r="P94" s="9"/>
      <c r="Q94" s="139"/>
      <c r="R94" s="139"/>
      <c r="S94" s="139"/>
      <c r="T94" s="139"/>
      <c r="U94" s="139"/>
      <c r="V94" s="139"/>
      <c r="W94" s="20"/>
      <c r="X94" s="20"/>
      <c r="Y94" s="21"/>
      <c r="Z94" s="22"/>
      <c r="AA94" s="20"/>
      <c r="AB94" s="20"/>
      <c r="AC94" s="24"/>
      <c r="AD94" s="123"/>
      <c r="AE94" s="123"/>
      <c r="AF94" s="21"/>
      <c r="AG94" s="21"/>
      <c r="AH94" s="21"/>
      <c r="AI94" s="22"/>
      <c r="AJ94" s="23"/>
      <c r="AK94" s="23"/>
      <c r="AL94" s="24"/>
    </row>
    <row r="95" spans="1:38" ht="15" customHeight="1">
      <c r="A95" s="134" t="s">
        <v>28</v>
      </c>
      <c r="B95" s="134"/>
      <c r="C95" s="134"/>
      <c r="D95" s="4"/>
      <c r="E95" s="107">
        <v>2260</v>
      </c>
      <c r="F95" s="107"/>
      <c r="G95" s="107"/>
      <c r="H95" s="131">
        <v>7</v>
      </c>
      <c r="I95" s="131"/>
      <c r="J95" s="131"/>
      <c r="K95" s="108">
        <v>0.6</v>
      </c>
      <c r="L95" s="108"/>
      <c r="M95" s="108"/>
      <c r="N95" s="108"/>
      <c r="O95" s="50"/>
      <c r="P95" s="9"/>
      <c r="Q95" s="139"/>
      <c r="R95" s="139"/>
      <c r="S95" s="139"/>
      <c r="T95" s="139"/>
      <c r="U95" s="139"/>
      <c r="V95" s="139"/>
      <c r="W95" s="20"/>
      <c r="X95" s="20"/>
      <c r="Y95" s="21"/>
      <c r="Z95" s="22"/>
      <c r="AA95" s="20"/>
      <c r="AB95" s="20"/>
      <c r="AC95" s="24"/>
      <c r="AD95" s="123"/>
      <c r="AE95" s="123"/>
      <c r="AF95" s="21"/>
      <c r="AG95" s="21"/>
      <c r="AH95" s="21"/>
      <c r="AI95" s="22"/>
      <c r="AJ95" s="23"/>
      <c r="AK95" s="23"/>
      <c r="AL95" s="24"/>
    </row>
    <row r="96" spans="1:38" ht="15" customHeight="1">
      <c r="A96" s="134" t="s">
        <v>29</v>
      </c>
      <c r="B96" s="134"/>
      <c r="C96" s="134"/>
      <c r="D96" s="4"/>
      <c r="E96" s="107">
        <v>2940</v>
      </c>
      <c r="F96" s="107"/>
      <c r="G96" s="107"/>
      <c r="H96" s="131">
        <v>7</v>
      </c>
      <c r="I96" s="131"/>
      <c r="J96" s="131"/>
      <c r="K96" s="108">
        <v>0.5</v>
      </c>
      <c r="L96" s="108"/>
      <c r="M96" s="108"/>
      <c r="N96" s="108"/>
      <c r="O96" s="50"/>
      <c r="P96" s="9"/>
      <c r="Q96" s="139"/>
      <c r="R96" s="139"/>
      <c r="S96" s="139"/>
      <c r="T96" s="139"/>
      <c r="U96" s="139"/>
      <c r="V96" s="139"/>
      <c r="W96" s="20"/>
      <c r="X96" s="20"/>
      <c r="Y96" s="21"/>
      <c r="Z96" s="22"/>
      <c r="AA96" s="20"/>
      <c r="AB96" s="20"/>
      <c r="AC96" s="24"/>
      <c r="AD96" s="123"/>
      <c r="AE96" s="123"/>
      <c r="AF96" s="21"/>
      <c r="AG96" s="21"/>
      <c r="AH96" s="21"/>
      <c r="AI96" s="22"/>
      <c r="AJ96" s="23"/>
      <c r="AK96" s="23"/>
      <c r="AL96" s="24"/>
    </row>
    <row r="97" spans="1:38" ht="15" customHeight="1">
      <c r="A97" s="134" t="s">
        <v>30</v>
      </c>
      <c r="B97" s="134"/>
      <c r="C97" s="134"/>
      <c r="D97" s="4"/>
      <c r="E97" s="107">
        <v>4020</v>
      </c>
      <c r="F97" s="107"/>
      <c r="G97" s="107"/>
      <c r="H97" s="131">
        <v>6</v>
      </c>
      <c r="I97" s="131"/>
      <c r="J97" s="131"/>
      <c r="K97" s="108">
        <v>0.4</v>
      </c>
      <c r="L97" s="108"/>
      <c r="M97" s="108"/>
      <c r="N97" s="108"/>
      <c r="O97" s="50"/>
      <c r="P97" s="9"/>
      <c r="Q97" s="139"/>
      <c r="R97" s="139"/>
      <c r="S97" s="139"/>
      <c r="T97" s="139"/>
      <c r="U97" s="139"/>
      <c r="V97" s="139"/>
      <c r="W97" s="20"/>
      <c r="X97" s="20"/>
      <c r="Y97" s="21"/>
      <c r="Z97" s="22"/>
      <c r="AA97" s="20"/>
      <c r="AB97" s="20"/>
      <c r="AC97" s="24"/>
      <c r="AD97" s="123"/>
      <c r="AE97" s="123"/>
      <c r="AF97" s="21"/>
      <c r="AG97" s="21"/>
      <c r="AH97" s="21"/>
      <c r="AI97" s="22"/>
      <c r="AJ97" s="23"/>
      <c r="AK97" s="23"/>
      <c r="AL97" s="24"/>
    </row>
    <row r="98" spans="1:38" ht="1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40"/>
      <c r="R98" s="40"/>
      <c r="S98" s="40"/>
      <c r="T98" s="40"/>
      <c r="U98" s="48"/>
      <c r="V98" s="48"/>
      <c r="W98" s="20"/>
      <c r="X98" s="20"/>
      <c r="Y98" s="21"/>
      <c r="Z98" s="22"/>
      <c r="AA98" s="20"/>
      <c r="AB98" s="20"/>
      <c r="AC98" s="24"/>
      <c r="AD98" s="39"/>
      <c r="AE98" s="39"/>
      <c r="AF98" s="21"/>
      <c r="AG98" s="21"/>
      <c r="AH98" s="21"/>
      <c r="AI98" s="22"/>
      <c r="AJ98" s="23"/>
      <c r="AK98" s="23"/>
      <c r="AL98" s="24"/>
    </row>
    <row r="99" spans="1:38" ht="15" customHeight="1">
      <c r="A99" s="148"/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48"/>
      <c r="W99" s="20"/>
      <c r="X99" s="20"/>
      <c r="Y99" s="21"/>
      <c r="Z99" s="22"/>
      <c r="AA99" s="20"/>
      <c r="AB99" s="20"/>
      <c r="AC99" s="24"/>
      <c r="AD99" s="39"/>
      <c r="AE99" s="39"/>
      <c r="AF99" s="21"/>
      <c r="AG99" s="21"/>
      <c r="AH99" s="21"/>
      <c r="AI99" s="22"/>
      <c r="AJ99" s="23"/>
      <c r="AK99" s="23"/>
      <c r="AL99" s="24"/>
    </row>
    <row r="100" spans="1:38" ht="15" customHeight="1">
      <c r="A100" s="14"/>
      <c r="B100" s="14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8"/>
      <c r="W100" s="20"/>
      <c r="X100" s="20"/>
      <c r="Y100" s="21"/>
      <c r="Z100" s="22"/>
      <c r="AA100" s="20"/>
      <c r="AB100" s="20"/>
      <c r="AC100" s="24"/>
      <c r="AD100" s="39"/>
      <c r="AE100" s="39"/>
      <c r="AF100" s="21"/>
      <c r="AG100" s="21"/>
      <c r="AH100" s="21"/>
      <c r="AI100" s="22"/>
      <c r="AJ100" s="23"/>
      <c r="AK100" s="23"/>
      <c r="AL100" s="24"/>
    </row>
    <row r="101" spans="1:38" ht="15" customHeight="1">
      <c r="A101" s="14"/>
      <c r="B101" s="14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8"/>
      <c r="W101" s="20"/>
      <c r="X101" s="20"/>
      <c r="Y101" s="21"/>
      <c r="Z101" s="22"/>
      <c r="AA101" s="20"/>
      <c r="AB101" s="20"/>
      <c r="AC101" s="24"/>
      <c r="AD101" s="39"/>
      <c r="AE101" s="39"/>
      <c r="AF101" s="21"/>
      <c r="AG101" s="21"/>
      <c r="AH101" s="21"/>
      <c r="AI101" s="22"/>
      <c r="AJ101" s="23"/>
      <c r="AK101" s="23"/>
      <c r="AL101" s="24"/>
    </row>
    <row r="102" spans="1:22" ht="15" customHeight="1">
      <c r="A102" s="124" t="s">
        <v>159</v>
      </c>
      <c r="B102" s="124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6"/>
      <c r="S102" s="126"/>
      <c r="T102" s="126"/>
      <c r="U102" s="126"/>
      <c r="V102" s="38"/>
    </row>
    <row r="103" spans="1:21" ht="35.25" customHeight="1">
      <c r="A103" s="127" t="s">
        <v>41</v>
      </c>
      <c r="B103" s="127"/>
      <c r="C103" s="128"/>
      <c r="D103" s="53"/>
      <c r="E103" s="44" t="s">
        <v>157</v>
      </c>
      <c r="F103" s="45" t="s">
        <v>42</v>
      </c>
      <c r="G103" s="46" t="s">
        <v>160</v>
      </c>
      <c r="H103" s="47" t="s">
        <v>41</v>
      </c>
      <c r="I103" s="44" t="s">
        <v>157</v>
      </c>
      <c r="J103" s="45" t="s">
        <v>42</v>
      </c>
      <c r="K103" s="46" t="s">
        <v>160</v>
      </c>
      <c r="L103" s="46"/>
      <c r="M103" s="46"/>
      <c r="N103" s="127" t="s">
        <v>41</v>
      </c>
      <c r="O103" s="127"/>
      <c r="P103" s="44" t="s">
        <v>157</v>
      </c>
      <c r="Q103" s="45" t="s">
        <v>42</v>
      </c>
      <c r="R103" s="46" t="s">
        <v>160</v>
      </c>
      <c r="S103" s="47" t="s">
        <v>41</v>
      </c>
      <c r="T103" s="45" t="s">
        <v>42</v>
      </c>
      <c r="U103" s="46" t="s">
        <v>161</v>
      </c>
    </row>
    <row r="104" spans="1:21" ht="15" customHeight="1">
      <c r="A104" s="117" t="s">
        <v>43</v>
      </c>
      <c r="B104" s="117"/>
      <c r="C104" s="122"/>
      <c r="D104" s="54"/>
      <c r="E104" s="28">
        <v>0</v>
      </c>
      <c r="F104" s="32">
        <v>38</v>
      </c>
      <c r="G104" s="11">
        <v>1</v>
      </c>
      <c r="H104" s="27" t="s">
        <v>158</v>
      </c>
      <c r="I104" s="29">
        <v>-3</v>
      </c>
      <c r="J104" s="31">
        <v>33</v>
      </c>
      <c r="K104" s="34">
        <v>2</v>
      </c>
      <c r="L104" s="34"/>
      <c r="M104" s="34"/>
      <c r="N104" s="117" t="s">
        <v>68</v>
      </c>
      <c r="O104" s="117"/>
      <c r="P104" s="28">
        <v>-18</v>
      </c>
      <c r="Q104" s="32">
        <v>38</v>
      </c>
      <c r="R104" s="11">
        <v>3</v>
      </c>
      <c r="S104" s="26" t="s">
        <v>95</v>
      </c>
      <c r="T104" s="32">
        <v>32</v>
      </c>
      <c r="U104" s="35">
        <v>4</v>
      </c>
    </row>
    <row r="105" spans="1:21" ht="15" customHeight="1">
      <c r="A105" s="117" t="s">
        <v>44</v>
      </c>
      <c r="B105" s="117"/>
      <c r="C105" s="118"/>
      <c r="D105" s="51"/>
      <c r="E105" s="28">
        <v>-3</v>
      </c>
      <c r="F105" s="32">
        <v>35</v>
      </c>
      <c r="G105" s="11">
        <v>2</v>
      </c>
      <c r="H105" s="26" t="s">
        <v>71</v>
      </c>
      <c r="I105" s="28">
        <v>0</v>
      </c>
      <c r="J105" s="32">
        <v>37</v>
      </c>
      <c r="K105" s="35">
        <v>1</v>
      </c>
      <c r="L105" s="35"/>
      <c r="M105" s="35"/>
      <c r="N105" s="117" t="s">
        <v>69</v>
      </c>
      <c r="O105" s="117"/>
      <c r="P105" s="28">
        <v>-9</v>
      </c>
      <c r="Q105" s="32">
        <v>34</v>
      </c>
      <c r="R105" s="11">
        <v>3</v>
      </c>
      <c r="S105" s="26" t="s">
        <v>96</v>
      </c>
      <c r="T105" s="32">
        <v>32</v>
      </c>
      <c r="U105" s="35">
        <v>2</v>
      </c>
    </row>
    <row r="106" spans="1:21" ht="20.25" customHeight="1">
      <c r="A106" s="117" t="s">
        <v>45</v>
      </c>
      <c r="B106" s="117"/>
      <c r="C106" s="118"/>
      <c r="D106" s="51"/>
      <c r="E106" s="28">
        <v>-12</v>
      </c>
      <c r="F106" s="32">
        <v>34</v>
      </c>
      <c r="G106" s="11">
        <v>3</v>
      </c>
      <c r="H106" s="26" t="s">
        <v>72</v>
      </c>
      <c r="I106" s="28">
        <v>-27</v>
      </c>
      <c r="J106" s="32">
        <v>30</v>
      </c>
      <c r="K106" s="35">
        <v>4</v>
      </c>
      <c r="L106" s="35"/>
      <c r="M106" s="35"/>
      <c r="N106" s="119" t="s">
        <v>103</v>
      </c>
      <c r="O106" s="119"/>
      <c r="P106" s="19"/>
      <c r="Q106" s="10"/>
      <c r="R106" s="11">
        <v>1</v>
      </c>
      <c r="S106" s="26" t="s">
        <v>70</v>
      </c>
      <c r="T106" s="32">
        <v>37</v>
      </c>
      <c r="U106" s="35"/>
    </row>
    <row r="107" spans="1:21" ht="22.5" customHeight="1">
      <c r="A107" s="117" t="s">
        <v>46</v>
      </c>
      <c r="B107" s="117"/>
      <c r="C107" s="118"/>
      <c r="D107" s="51"/>
      <c r="E107" s="28">
        <v>-12</v>
      </c>
      <c r="F107" s="32">
        <v>34</v>
      </c>
      <c r="G107" s="11">
        <v>3</v>
      </c>
      <c r="H107" s="26" t="s">
        <v>73</v>
      </c>
      <c r="I107" s="28">
        <v>-12</v>
      </c>
      <c r="J107" s="32">
        <v>34</v>
      </c>
      <c r="K107" s="35">
        <v>4</v>
      </c>
      <c r="L107" s="35"/>
      <c r="M107" s="35"/>
      <c r="N107" s="119" t="s">
        <v>104</v>
      </c>
      <c r="O107" s="119"/>
      <c r="P107" s="19"/>
      <c r="Q107" s="10"/>
      <c r="R107" s="11">
        <v>1</v>
      </c>
      <c r="S107" s="26" t="s">
        <v>97</v>
      </c>
      <c r="T107" s="33"/>
      <c r="U107" s="17">
        <v>1</v>
      </c>
    </row>
    <row r="108" spans="1:21" ht="15" customHeight="1">
      <c r="A108" s="117" t="s">
        <v>47</v>
      </c>
      <c r="B108" s="117"/>
      <c r="C108" s="118"/>
      <c r="D108" s="51"/>
      <c r="E108" s="28">
        <v>0</v>
      </c>
      <c r="F108" s="32">
        <v>37</v>
      </c>
      <c r="G108" s="11">
        <v>1</v>
      </c>
      <c r="H108" s="26" t="s">
        <v>74</v>
      </c>
      <c r="I108" s="28">
        <v>-15</v>
      </c>
      <c r="J108" s="32">
        <v>36</v>
      </c>
      <c r="K108" s="35">
        <v>4</v>
      </c>
      <c r="L108" s="35"/>
      <c r="M108" s="35"/>
      <c r="N108" s="119" t="s">
        <v>105</v>
      </c>
      <c r="O108" s="119"/>
      <c r="P108" s="19"/>
      <c r="Q108" s="10"/>
      <c r="R108" s="11">
        <v>1</v>
      </c>
      <c r="S108" s="26" t="s">
        <v>98</v>
      </c>
      <c r="T108" s="33"/>
      <c r="U108" s="17">
        <v>1</v>
      </c>
    </row>
    <row r="109" spans="1:21" ht="15" customHeight="1">
      <c r="A109" s="117" t="s">
        <v>48</v>
      </c>
      <c r="B109" s="117"/>
      <c r="C109" s="118"/>
      <c r="D109" s="51"/>
      <c r="E109" s="28">
        <v>3</v>
      </c>
      <c r="F109" s="32">
        <v>39</v>
      </c>
      <c r="G109" s="11">
        <v>1</v>
      </c>
      <c r="H109" s="26" t="s">
        <v>75</v>
      </c>
      <c r="I109" s="28">
        <v>-12</v>
      </c>
      <c r="J109" s="32">
        <v>35</v>
      </c>
      <c r="K109" s="35">
        <v>3</v>
      </c>
      <c r="L109" s="35"/>
      <c r="M109" s="35"/>
      <c r="N109" s="119" t="s">
        <v>106</v>
      </c>
      <c r="O109" s="119"/>
      <c r="P109" s="19"/>
      <c r="Q109" s="10"/>
      <c r="R109" s="11">
        <v>1</v>
      </c>
      <c r="S109" s="26" t="s">
        <v>99</v>
      </c>
      <c r="T109" s="33"/>
      <c r="U109" s="17">
        <v>1</v>
      </c>
    </row>
    <row r="110" spans="1:21" ht="15" customHeight="1">
      <c r="A110" s="117" t="s">
        <v>49</v>
      </c>
      <c r="B110" s="117"/>
      <c r="C110" s="118"/>
      <c r="D110" s="51"/>
      <c r="E110" s="28">
        <v>-3</v>
      </c>
      <c r="F110" s="32">
        <v>40</v>
      </c>
      <c r="G110" s="11">
        <v>1</v>
      </c>
      <c r="H110" s="26" t="s">
        <v>76</v>
      </c>
      <c r="I110" s="28">
        <v>-3</v>
      </c>
      <c r="J110" s="32">
        <v>36</v>
      </c>
      <c r="K110" s="35">
        <v>2</v>
      </c>
      <c r="L110" s="35"/>
      <c r="M110" s="35"/>
      <c r="N110" s="119" t="s">
        <v>107</v>
      </c>
      <c r="O110" s="119"/>
      <c r="P110" s="19"/>
      <c r="Q110" s="10"/>
      <c r="R110" s="11">
        <v>2</v>
      </c>
      <c r="S110" s="26" t="s">
        <v>100</v>
      </c>
      <c r="T110" s="33"/>
      <c r="U110" s="17">
        <v>1</v>
      </c>
    </row>
    <row r="111" spans="1:21" ht="15" customHeight="1">
      <c r="A111" s="117" t="s">
        <v>50</v>
      </c>
      <c r="B111" s="117"/>
      <c r="C111" s="118"/>
      <c r="D111" s="51"/>
      <c r="E111" s="28">
        <v>-3</v>
      </c>
      <c r="F111" s="32">
        <v>34</v>
      </c>
      <c r="G111" s="11">
        <v>2</v>
      </c>
      <c r="H111" s="26" t="s">
        <v>77</v>
      </c>
      <c r="I111" s="28">
        <v>-12</v>
      </c>
      <c r="J111" s="32">
        <v>34</v>
      </c>
      <c r="K111" s="35">
        <v>3</v>
      </c>
      <c r="L111" s="35"/>
      <c r="M111" s="35"/>
      <c r="N111" s="119" t="s">
        <v>108</v>
      </c>
      <c r="O111" s="119"/>
      <c r="P111" s="19"/>
      <c r="Q111" s="10"/>
      <c r="R111" s="11">
        <v>2</v>
      </c>
      <c r="S111" s="26" t="s">
        <v>101</v>
      </c>
      <c r="T111" s="33"/>
      <c r="U111" s="17">
        <v>1</v>
      </c>
    </row>
    <row r="112" spans="1:21" ht="15" customHeight="1">
      <c r="A112" s="117" t="s">
        <v>51</v>
      </c>
      <c r="B112" s="117"/>
      <c r="C112" s="118"/>
      <c r="D112" s="51"/>
      <c r="E112" s="28">
        <v>-8</v>
      </c>
      <c r="F112" s="32">
        <v>34</v>
      </c>
      <c r="G112" s="11">
        <v>3</v>
      </c>
      <c r="H112" s="26" t="s">
        <v>78</v>
      </c>
      <c r="I112" s="28">
        <v>-12</v>
      </c>
      <c r="J112" s="32">
        <v>33</v>
      </c>
      <c r="K112" s="35">
        <v>3</v>
      </c>
      <c r="L112" s="35"/>
      <c r="M112" s="35"/>
      <c r="N112" s="119" t="s">
        <v>109</v>
      </c>
      <c r="O112" s="119"/>
      <c r="P112" s="19"/>
      <c r="Q112" s="10"/>
      <c r="R112" s="11">
        <v>2</v>
      </c>
      <c r="S112" s="26" t="s">
        <v>102</v>
      </c>
      <c r="T112" s="33"/>
      <c r="U112" s="17">
        <v>1</v>
      </c>
    </row>
    <row r="113" spans="1:21" ht="15" customHeight="1">
      <c r="A113" s="117" t="s">
        <v>52</v>
      </c>
      <c r="B113" s="117"/>
      <c r="C113" s="118"/>
      <c r="D113" s="51"/>
      <c r="E113" s="28">
        <v>-9</v>
      </c>
      <c r="F113" s="32">
        <v>34</v>
      </c>
      <c r="G113" s="11">
        <v>3</v>
      </c>
      <c r="H113" s="26" t="s">
        <v>79</v>
      </c>
      <c r="I113" s="28">
        <v>-12</v>
      </c>
      <c r="J113" s="32">
        <v>38</v>
      </c>
      <c r="K113" s="35">
        <v>3</v>
      </c>
      <c r="L113" s="35"/>
      <c r="M113" s="35"/>
      <c r="N113" s="119" t="s">
        <v>110</v>
      </c>
      <c r="O113" s="119"/>
      <c r="P113" s="19"/>
      <c r="Q113" s="10"/>
      <c r="R113" s="11">
        <v>2</v>
      </c>
      <c r="S113" s="26" t="s">
        <v>113</v>
      </c>
      <c r="T113" s="33"/>
      <c r="U113" s="35">
        <v>2</v>
      </c>
    </row>
    <row r="114" spans="1:21" ht="15" customHeight="1">
      <c r="A114" s="117" t="s">
        <v>53</v>
      </c>
      <c r="B114" s="117"/>
      <c r="C114" s="118"/>
      <c r="D114" s="51"/>
      <c r="E114" s="28">
        <v>-15</v>
      </c>
      <c r="F114" s="32">
        <v>33</v>
      </c>
      <c r="G114" s="11">
        <v>3</v>
      </c>
      <c r="H114" s="26" t="s">
        <v>80</v>
      </c>
      <c r="I114" s="28">
        <v>-3</v>
      </c>
      <c r="J114" s="32">
        <v>40</v>
      </c>
      <c r="K114" s="35">
        <v>2</v>
      </c>
      <c r="L114" s="35"/>
      <c r="M114" s="35"/>
      <c r="N114" s="119" t="s">
        <v>111</v>
      </c>
      <c r="O114" s="119"/>
      <c r="P114" s="19"/>
      <c r="Q114" s="10"/>
      <c r="R114" s="11">
        <v>2</v>
      </c>
      <c r="S114" s="26" t="s">
        <v>114</v>
      </c>
      <c r="T114" s="33"/>
      <c r="U114" s="35">
        <v>2</v>
      </c>
    </row>
    <row r="115" spans="1:21" ht="15" customHeight="1">
      <c r="A115" s="117" t="s">
        <v>54</v>
      </c>
      <c r="B115" s="117"/>
      <c r="C115" s="118"/>
      <c r="D115" s="51"/>
      <c r="E115" s="28">
        <v>-9</v>
      </c>
      <c r="F115" s="32">
        <v>36</v>
      </c>
      <c r="G115" s="11">
        <v>3</v>
      </c>
      <c r="H115" s="26" t="s">
        <v>81</v>
      </c>
      <c r="I115" s="28">
        <v>-6</v>
      </c>
      <c r="J115" s="32">
        <v>38</v>
      </c>
      <c r="K115" s="35">
        <v>2</v>
      </c>
      <c r="L115" s="35"/>
      <c r="M115" s="35"/>
      <c r="N115" s="119" t="s">
        <v>112</v>
      </c>
      <c r="O115" s="119"/>
      <c r="P115" s="19"/>
      <c r="Q115" s="10"/>
      <c r="R115" s="11">
        <v>2</v>
      </c>
      <c r="S115" s="26" t="s">
        <v>116</v>
      </c>
      <c r="T115" s="33"/>
      <c r="U115" s="35">
        <v>2</v>
      </c>
    </row>
    <row r="116" spans="1:21" ht="15" customHeight="1">
      <c r="A116" s="117" t="s">
        <v>55</v>
      </c>
      <c r="B116" s="117"/>
      <c r="C116" s="118"/>
      <c r="D116" s="51"/>
      <c r="E116" s="28">
        <v>-6</v>
      </c>
      <c r="F116" s="32">
        <v>37</v>
      </c>
      <c r="G116" s="11">
        <v>2</v>
      </c>
      <c r="H116" s="26" t="s">
        <v>82</v>
      </c>
      <c r="I116" s="28">
        <v>3</v>
      </c>
      <c r="J116" s="32">
        <v>35</v>
      </c>
      <c r="K116" s="35">
        <v>1</v>
      </c>
      <c r="L116" s="35"/>
      <c r="M116" s="35"/>
      <c r="N116" s="119" t="s">
        <v>115</v>
      </c>
      <c r="O116" s="119"/>
      <c r="P116" s="19"/>
      <c r="Q116" s="10"/>
      <c r="R116" s="11">
        <v>2</v>
      </c>
      <c r="S116" s="26" t="s">
        <v>117</v>
      </c>
      <c r="T116" s="33"/>
      <c r="U116" s="35">
        <v>2</v>
      </c>
    </row>
    <row r="117" spans="1:21" ht="15" customHeight="1">
      <c r="A117" s="117" t="s">
        <v>56</v>
      </c>
      <c r="B117" s="117"/>
      <c r="C117" s="118"/>
      <c r="D117" s="51"/>
      <c r="E117" s="28">
        <v>-3</v>
      </c>
      <c r="F117" s="32">
        <v>34</v>
      </c>
      <c r="G117" s="11">
        <v>2</v>
      </c>
      <c r="H117" s="26" t="s">
        <v>83</v>
      </c>
      <c r="I117" s="28">
        <v>-3</v>
      </c>
      <c r="J117" s="32">
        <v>37</v>
      </c>
      <c r="K117" s="35">
        <v>2</v>
      </c>
      <c r="L117" s="35"/>
      <c r="M117" s="35"/>
      <c r="N117" s="119" t="s">
        <v>118</v>
      </c>
      <c r="O117" s="119"/>
      <c r="P117" s="19"/>
      <c r="Q117" s="10"/>
      <c r="R117" s="11">
        <v>2</v>
      </c>
      <c r="S117" s="26" t="s">
        <v>120</v>
      </c>
      <c r="T117" s="33"/>
      <c r="U117" s="35">
        <v>2</v>
      </c>
    </row>
    <row r="118" spans="1:21" ht="15" customHeight="1">
      <c r="A118" s="117" t="s">
        <v>57</v>
      </c>
      <c r="B118" s="117"/>
      <c r="C118" s="118"/>
      <c r="D118" s="51"/>
      <c r="E118" s="28">
        <v>-15</v>
      </c>
      <c r="F118" s="32">
        <v>37</v>
      </c>
      <c r="G118" s="11">
        <v>3</v>
      </c>
      <c r="H118" s="26" t="s">
        <v>84</v>
      </c>
      <c r="I118" s="28">
        <v>-15</v>
      </c>
      <c r="J118" s="32">
        <v>34</v>
      </c>
      <c r="K118" s="35">
        <v>3</v>
      </c>
      <c r="L118" s="35"/>
      <c r="M118" s="35"/>
      <c r="N118" s="119" t="s">
        <v>119</v>
      </c>
      <c r="O118" s="119"/>
      <c r="P118" s="19"/>
      <c r="Q118" s="10"/>
      <c r="R118" s="11">
        <v>2</v>
      </c>
      <c r="S118" s="26" t="s">
        <v>121</v>
      </c>
      <c r="T118" s="33"/>
      <c r="U118" s="35">
        <v>2</v>
      </c>
    </row>
    <row r="119" spans="1:21" ht="15" customHeight="1">
      <c r="A119" s="117" t="s">
        <v>58</v>
      </c>
      <c r="B119" s="117"/>
      <c r="C119" s="118"/>
      <c r="D119" s="51"/>
      <c r="E119" s="28">
        <v>-15</v>
      </c>
      <c r="F119" s="32">
        <v>35</v>
      </c>
      <c r="G119" s="11">
        <v>3</v>
      </c>
      <c r="H119" s="26" t="s">
        <v>85</v>
      </c>
      <c r="I119" s="28">
        <v>-3</v>
      </c>
      <c r="J119" s="32">
        <v>30</v>
      </c>
      <c r="K119" s="35">
        <v>2</v>
      </c>
      <c r="L119" s="35"/>
      <c r="M119" s="35"/>
      <c r="N119" s="119" t="s">
        <v>123</v>
      </c>
      <c r="O119" s="119"/>
      <c r="P119" s="19"/>
      <c r="Q119" s="10"/>
      <c r="R119" s="11">
        <v>2</v>
      </c>
      <c r="S119" s="26" t="s">
        <v>122</v>
      </c>
      <c r="T119" s="33"/>
      <c r="U119" s="35">
        <v>2</v>
      </c>
    </row>
    <row r="120" spans="1:21" ht="15" customHeight="1">
      <c r="A120" s="117" t="s">
        <v>59</v>
      </c>
      <c r="B120" s="117"/>
      <c r="C120" s="118"/>
      <c r="D120" s="51"/>
      <c r="E120" s="28">
        <v>-6</v>
      </c>
      <c r="F120" s="32">
        <v>38</v>
      </c>
      <c r="G120" s="11">
        <v>2</v>
      </c>
      <c r="H120" s="26" t="s">
        <v>86</v>
      </c>
      <c r="I120" s="28">
        <v>-3</v>
      </c>
      <c r="J120" s="32">
        <v>32</v>
      </c>
      <c r="K120" s="35">
        <v>2</v>
      </c>
      <c r="L120" s="35"/>
      <c r="M120" s="35"/>
      <c r="N120" s="119" t="s">
        <v>124</v>
      </c>
      <c r="O120" s="119"/>
      <c r="P120" s="19"/>
      <c r="Q120" s="10"/>
      <c r="R120" s="11">
        <v>2</v>
      </c>
      <c r="S120" s="26" t="s">
        <v>126</v>
      </c>
      <c r="T120" s="33"/>
      <c r="U120" s="35">
        <v>3</v>
      </c>
    </row>
    <row r="121" spans="1:21" ht="15" customHeight="1">
      <c r="A121" s="117" t="s">
        <v>60</v>
      </c>
      <c r="B121" s="117"/>
      <c r="C121" s="118"/>
      <c r="D121" s="51"/>
      <c r="E121" s="28">
        <v>-9</v>
      </c>
      <c r="F121" s="32">
        <v>43</v>
      </c>
      <c r="G121" s="11">
        <v>2</v>
      </c>
      <c r="H121" s="26" t="s">
        <v>87</v>
      </c>
      <c r="I121" s="28">
        <v>-9</v>
      </c>
      <c r="J121" s="32">
        <v>40</v>
      </c>
      <c r="K121" s="35">
        <v>2</v>
      </c>
      <c r="L121" s="35"/>
      <c r="M121" s="35"/>
      <c r="N121" s="119" t="s">
        <v>125</v>
      </c>
      <c r="O121" s="119"/>
      <c r="P121" s="19"/>
      <c r="Q121" s="10"/>
      <c r="R121" s="11">
        <v>3</v>
      </c>
      <c r="S121" s="26" t="s">
        <v>127</v>
      </c>
      <c r="T121" s="33"/>
      <c r="U121" s="35">
        <v>3</v>
      </c>
    </row>
    <row r="122" spans="1:21" ht="15" customHeight="1">
      <c r="A122" s="117" t="s">
        <v>61</v>
      </c>
      <c r="B122" s="117"/>
      <c r="C122" s="118"/>
      <c r="D122" s="51"/>
      <c r="E122" s="28">
        <v>-9</v>
      </c>
      <c r="F122" s="32">
        <v>37</v>
      </c>
      <c r="G122" s="11">
        <v>2</v>
      </c>
      <c r="H122" s="26" t="s">
        <v>88</v>
      </c>
      <c r="I122" s="28">
        <v>-3</v>
      </c>
      <c r="J122" s="32">
        <v>30</v>
      </c>
      <c r="K122" s="35">
        <v>2</v>
      </c>
      <c r="L122" s="35"/>
      <c r="M122" s="35"/>
      <c r="N122" s="119" t="s">
        <v>129</v>
      </c>
      <c r="O122" s="119"/>
      <c r="P122" s="19"/>
      <c r="Q122" s="10"/>
      <c r="R122" s="11">
        <v>3</v>
      </c>
      <c r="S122" s="26" t="s">
        <v>128</v>
      </c>
      <c r="T122" s="33"/>
      <c r="U122" s="35">
        <v>3</v>
      </c>
    </row>
    <row r="123" spans="1:21" ht="15" customHeight="1">
      <c r="A123" s="117" t="s">
        <v>62</v>
      </c>
      <c r="B123" s="117"/>
      <c r="C123" s="118"/>
      <c r="D123" s="51"/>
      <c r="E123" s="28">
        <v>-12</v>
      </c>
      <c r="F123" s="32">
        <v>38</v>
      </c>
      <c r="G123" s="11">
        <v>3</v>
      </c>
      <c r="H123" s="26" t="s">
        <v>89</v>
      </c>
      <c r="I123" s="28">
        <v>-18</v>
      </c>
      <c r="J123" s="32">
        <v>33</v>
      </c>
      <c r="K123" s="35">
        <v>4</v>
      </c>
      <c r="L123" s="35"/>
      <c r="M123" s="35"/>
      <c r="N123" s="119" t="s">
        <v>130</v>
      </c>
      <c r="O123" s="119"/>
      <c r="P123" s="19"/>
      <c r="Q123" s="10"/>
      <c r="R123" s="11">
        <v>3</v>
      </c>
      <c r="S123" s="26" t="s">
        <v>131</v>
      </c>
      <c r="T123" s="33"/>
      <c r="U123" s="35">
        <v>3</v>
      </c>
    </row>
    <row r="124" spans="1:21" ht="15" customHeight="1">
      <c r="A124" s="117" t="s">
        <v>63</v>
      </c>
      <c r="B124" s="117"/>
      <c r="C124" s="118"/>
      <c r="D124" s="51"/>
      <c r="E124" s="28">
        <v>-18</v>
      </c>
      <c r="F124" s="32">
        <v>36</v>
      </c>
      <c r="G124" s="11">
        <v>4</v>
      </c>
      <c r="H124" s="26" t="s">
        <v>90</v>
      </c>
      <c r="I124" s="28">
        <v>-6</v>
      </c>
      <c r="J124" s="32">
        <v>43</v>
      </c>
      <c r="K124" s="35">
        <v>2</v>
      </c>
      <c r="L124" s="35"/>
      <c r="M124" s="35"/>
      <c r="N124" s="119" t="s">
        <v>132</v>
      </c>
      <c r="O124" s="119"/>
      <c r="P124" s="19"/>
      <c r="Q124" s="10"/>
      <c r="R124" s="11">
        <v>3</v>
      </c>
      <c r="S124" s="26" t="s">
        <v>133</v>
      </c>
      <c r="T124" s="33"/>
      <c r="U124" s="35">
        <v>3</v>
      </c>
    </row>
    <row r="125" spans="1:21" ht="15" customHeight="1">
      <c r="A125" s="117" t="s">
        <v>64</v>
      </c>
      <c r="B125" s="117"/>
      <c r="C125" s="118"/>
      <c r="D125" s="51"/>
      <c r="E125" s="28">
        <v>-21</v>
      </c>
      <c r="F125" s="32">
        <v>30</v>
      </c>
      <c r="G125" s="11">
        <v>4</v>
      </c>
      <c r="H125" s="26" t="s">
        <v>91</v>
      </c>
      <c r="I125" s="28">
        <v>-6</v>
      </c>
      <c r="J125" s="32">
        <v>33</v>
      </c>
      <c r="K125" s="35">
        <v>2</v>
      </c>
      <c r="L125" s="35"/>
      <c r="M125" s="35"/>
      <c r="N125" s="119" t="s">
        <v>134</v>
      </c>
      <c r="O125" s="119"/>
      <c r="P125" s="19"/>
      <c r="Q125" s="10"/>
      <c r="R125" s="11">
        <v>3</v>
      </c>
      <c r="S125" s="26" t="s">
        <v>135</v>
      </c>
      <c r="T125" s="33"/>
      <c r="U125" s="35">
        <v>3</v>
      </c>
    </row>
    <row r="126" spans="1:21" ht="15" customHeight="1">
      <c r="A126" s="117" t="s">
        <v>65</v>
      </c>
      <c r="B126" s="117"/>
      <c r="C126" s="118"/>
      <c r="D126" s="51"/>
      <c r="E126" s="28">
        <v>-3</v>
      </c>
      <c r="F126" s="32">
        <v>34</v>
      </c>
      <c r="G126" s="11">
        <v>3</v>
      </c>
      <c r="H126" s="26" t="s">
        <v>92</v>
      </c>
      <c r="I126" s="28">
        <v>-3</v>
      </c>
      <c r="J126" s="32">
        <v>31</v>
      </c>
      <c r="K126" s="35">
        <v>2</v>
      </c>
      <c r="L126" s="35"/>
      <c r="M126" s="35"/>
      <c r="N126" s="119" t="s">
        <v>137</v>
      </c>
      <c r="O126" s="119"/>
      <c r="P126" s="19"/>
      <c r="Q126" s="10"/>
      <c r="R126" s="11">
        <v>3</v>
      </c>
      <c r="S126" s="26" t="s">
        <v>136</v>
      </c>
      <c r="T126" s="33"/>
      <c r="U126" s="35">
        <v>3</v>
      </c>
    </row>
    <row r="127" spans="1:21" ht="15" customHeight="1">
      <c r="A127" s="117" t="s">
        <v>66</v>
      </c>
      <c r="B127" s="117"/>
      <c r="C127" s="118"/>
      <c r="D127" s="51"/>
      <c r="E127" s="28">
        <v>-12</v>
      </c>
      <c r="F127" s="32">
        <v>39</v>
      </c>
      <c r="G127" s="11">
        <v>2</v>
      </c>
      <c r="H127" s="26" t="s">
        <v>93</v>
      </c>
      <c r="I127" s="28">
        <v>-9</v>
      </c>
      <c r="J127" s="32">
        <v>35</v>
      </c>
      <c r="K127" s="35">
        <v>3</v>
      </c>
      <c r="L127" s="35"/>
      <c r="M127" s="35"/>
      <c r="N127" s="119" t="s">
        <v>138</v>
      </c>
      <c r="O127" s="119"/>
      <c r="P127" s="19"/>
      <c r="Q127" s="10"/>
      <c r="R127" s="11">
        <v>3</v>
      </c>
      <c r="S127" s="26" t="s">
        <v>141</v>
      </c>
      <c r="T127" s="33"/>
      <c r="U127" s="35">
        <v>4</v>
      </c>
    </row>
    <row r="128" spans="1:21" ht="15" customHeight="1">
      <c r="A128" s="117" t="s">
        <v>67</v>
      </c>
      <c r="B128" s="117"/>
      <c r="C128" s="118"/>
      <c r="D128" s="51"/>
      <c r="E128" s="28">
        <v>-3</v>
      </c>
      <c r="F128" s="32">
        <v>29</v>
      </c>
      <c r="G128" s="11">
        <v>2</v>
      </c>
      <c r="H128" s="26" t="s">
        <v>94</v>
      </c>
      <c r="I128" s="28">
        <v>-15</v>
      </c>
      <c r="J128" s="32">
        <v>33</v>
      </c>
      <c r="K128" s="35">
        <v>4</v>
      </c>
      <c r="L128" s="35"/>
      <c r="M128" s="35"/>
      <c r="N128" s="119" t="s">
        <v>139</v>
      </c>
      <c r="O128" s="119"/>
      <c r="P128" s="19"/>
      <c r="Q128" s="10"/>
      <c r="R128" s="11">
        <v>3</v>
      </c>
      <c r="S128" s="26" t="s">
        <v>143</v>
      </c>
      <c r="T128" s="33"/>
      <c r="U128" s="35">
        <v>4</v>
      </c>
    </row>
    <row r="129" spans="1:21" ht="15" customHeight="1">
      <c r="A129" s="119" t="s">
        <v>148</v>
      </c>
      <c r="B129" s="119"/>
      <c r="C129" s="121"/>
      <c r="D129" s="55"/>
      <c r="E129" s="19"/>
      <c r="F129" s="10"/>
      <c r="G129" s="11">
        <v>4</v>
      </c>
      <c r="H129" s="26" t="s">
        <v>149</v>
      </c>
      <c r="I129" s="30"/>
      <c r="J129" s="33"/>
      <c r="K129" s="35">
        <v>4</v>
      </c>
      <c r="L129" s="35"/>
      <c r="M129" s="35"/>
      <c r="N129" s="119" t="s">
        <v>140</v>
      </c>
      <c r="O129" s="119"/>
      <c r="P129" s="19"/>
      <c r="Q129" s="10"/>
      <c r="R129" s="11">
        <v>3</v>
      </c>
      <c r="S129" s="26" t="s">
        <v>144</v>
      </c>
      <c r="T129" s="33"/>
      <c r="U129" s="35">
        <v>4</v>
      </c>
    </row>
    <row r="130" spans="1:21" ht="15" customHeight="1">
      <c r="A130" s="119" t="s">
        <v>151</v>
      </c>
      <c r="B130" s="119"/>
      <c r="C130" s="119"/>
      <c r="D130" s="52"/>
      <c r="E130" s="19"/>
      <c r="F130" s="10"/>
      <c r="G130" s="11">
        <v>4</v>
      </c>
      <c r="H130" s="26" t="s">
        <v>150</v>
      </c>
      <c r="I130" s="30"/>
      <c r="J130" s="33"/>
      <c r="K130" s="35">
        <v>4</v>
      </c>
      <c r="L130" s="35"/>
      <c r="M130" s="35"/>
      <c r="N130" s="119" t="s">
        <v>142</v>
      </c>
      <c r="O130" s="119"/>
      <c r="P130" s="19"/>
      <c r="Q130" s="10"/>
      <c r="R130" s="11">
        <v>4</v>
      </c>
      <c r="S130" s="26" t="s">
        <v>145</v>
      </c>
      <c r="T130" s="33"/>
      <c r="U130" s="35">
        <v>4</v>
      </c>
    </row>
    <row r="131" spans="1:21" ht="15" customHeight="1">
      <c r="A131" s="119" t="s">
        <v>152</v>
      </c>
      <c r="B131" s="119"/>
      <c r="C131" s="119"/>
      <c r="D131" s="52"/>
      <c r="E131" s="19"/>
      <c r="F131" s="10"/>
      <c r="G131" s="11">
        <v>4</v>
      </c>
      <c r="H131" s="26" t="s">
        <v>154</v>
      </c>
      <c r="I131" s="30"/>
      <c r="J131" s="33"/>
      <c r="K131" s="35">
        <v>4</v>
      </c>
      <c r="L131" s="35"/>
      <c r="M131" s="35"/>
      <c r="N131" s="119" t="s">
        <v>147</v>
      </c>
      <c r="O131" s="119"/>
      <c r="P131" s="19"/>
      <c r="Q131" s="10"/>
      <c r="R131" s="11">
        <v>4</v>
      </c>
      <c r="S131" s="26" t="s">
        <v>146</v>
      </c>
      <c r="T131" s="33"/>
      <c r="U131" s="35">
        <v>4</v>
      </c>
    </row>
    <row r="132" spans="1:21" ht="15" customHeight="1">
      <c r="A132" s="119" t="s">
        <v>153</v>
      </c>
      <c r="B132" s="119"/>
      <c r="C132" s="119"/>
      <c r="D132" s="52"/>
      <c r="E132" s="19"/>
      <c r="F132" s="10"/>
      <c r="G132" s="11">
        <v>4</v>
      </c>
      <c r="H132" s="26" t="s">
        <v>155</v>
      </c>
      <c r="I132" s="30"/>
      <c r="J132" s="33"/>
      <c r="K132" s="35">
        <v>4</v>
      </c>
      <c r="L132" s="35"/>
      <c r="M132" s="35"/>
      <c r="N132" s="120" t="s">
        <v>156</v>
      </c>
      <c r="O132" s="120"/>
      <c r="P132" s="19"/>
      <c r="Q132" s="10"/>
      <c r="R132" s="11">
        <v>4</v>
      </c>
      <c r="S132" s="26"/>
      <c r="T132" s="33"/>
      <c r="U132" s="35"/>
    </row>
  </sheetData>
  <mergeCells count="136">
    <mergeCell ref="E32:F32"/>
    <mergeCell ref="F33:G33"/>
    <mergeCell ref="A2:F2"/>
    <mergeCell ref="A27:B27"/>
    <mergeCell ref="B28:C28"/>
    <mergeCell ref="B29:C29"/>
    <mergeCell ref="B30:C30"/>
    <mergeCell ref="A99:U99"/>
    <mergeCell ref="P87:S90"/>
    <mergeCell ref="Q92:V97"/>
    <mergeCell ref="T82:V90"/>
    <mergeCell ref="A91:V91"/>
    <mergeCell ref="C88:F88"/>
    <mergeCell ref="R82:S82"/>
    <mergeCell ref="K84:O84"/>
    <mergeCell ref="A39:D39"/>
    <mergeCell ref="A34:F34"/>
    <mergeCell ref="C85:F85"/>
    <mergeCell ref="C89:F89"/>
    <mergeCell ref="K86:O86"/>
    <mergeCell ref="J87:O87"/>
    <mergeCell ref="C87:F87"/>
    <mergeCell ref="C86:F86"/>
    <mergeCell ref="K85:O85"/>
    <mergeCell ref="A82:K82"/>
    <mergeCell ref="A40:D40"/>
    <mergeCell ref="Q86:S86"/>
    <mergeCell ref="Q85:S85"/>
    <mergeCell ref="Q84:S84"/>
    <mergeCell ref="C83:F83"/>
    <mergeCell ref="C84:F84"/>
    <mergeCell ref="A94:C94"/>
    <mergeCell ref="A95:C95"/>
    <mergeCell ref="H93:J93"/>
    <mergeCell ref="J89:N89"/>
    <mergeCell ref="J90:N90"/>
    <mergeCell ref="K92:N92"/>
    <mergeCell ref="I87:I89"/>
    <mergeCell ref="J88:N88"/>
    <mergeCell ref="P92:P93"/>
    <mergeCell ref="H95:J95"/>
    <mergeCell ref="A96:C96"/>
    <mergeCell ref="A97:C97"/>
    <mergeCell ref="H97:J97"/>
    <mergeCell ref="E97:G97"/>
    <mergeCell ref="H96:J96"/>
    <mergeCell ref="E96:G96"/>
    <mergeCell ref="E94:G94"/>
    <mergeCell ref="E95:G95"/>
    <mergeCell ref="K97:N97"/>
    <mergeCell ref="K93:N93"/>
    <mergeCell ref="K94:N94"/>
    <mergeCell ref="K95:N95"/>
    <mergeCell ref="K96:N96"/>
    <mergeCell ref="AD86:AE86"/>
    <mergeCell ref="H94:J94"/>
    <mergeCell ref="AD91:AE91"/>
    <mergeCell ref="AD92:AE92"/>
    <mergeCell ref="AD93:AE93"/>
    <mergeCell ref="AD94:AE94"/>
    <mergeCell ref="A92:J92"/>
    <mergeCell ref="C90:F90"/>
    <mergeCell ref="A93:C93"/>
    <mergeCell ref="E93:G93"/>
    <mergeCell ref="AD82:AE82"/>
    <mergeCell ref="AD83:AE83"/>
    <mergeCell ref="AD84:AE84"/>
    <mergeCell ref="AD85:AE85"/>
    <mergeCell ref="AD87:AE87"/>
    <mergeCell ref="AD97:AE97"/>
    <mergeCell ref="A102:U102"/>
    <mergeCell ref="A103:C103"/>
    <mergeCell ref="N103:O103"/>
    <mergeCell ref="AD95:AE95"/>
    <mergeCell ref="AD96:AE96"/>
    <mergeCell ref="AD88:AE88"/>
    <mergeCell ref="AD89:AE89"/>
    <mergeCell ref="AD90:AE90"/>
    <mergeCell ref="A104:C104"/>
    <mergeCell ref="N104:O104"/>
    <mergeCell ref="A105:C105"/>
    <mergeCell ref="N105:O105"/>
    <mergeCell ref="A106:C106"/>
    <mergeCell ref="N106:O106"/>
    <mergeCell ref="A107:C107"/>
    <mergeCell ref="N107:O107"/>
    <mergeCell ref="A108:C108"/>
    <mergeCell ref="N108:O108"/>
    <mergeCell ref="A109:C109"/>
    <mergeCell ref="N109:O109"/>
    <mergeCell ref="A110:C110"/>
    <mergeCell ref="N110:O110"/>
    <mergeCell ref="A111:C111"/>
    <mergeCell ref="N111:O111"/>
    <mergeCell ref="A112:C112"/>
    <mergeCell ref="N112:O112"/>
    <mergeCell ref="A113:C113"/>
    <mergeCell ref="N113:O113"/>
    <mergeCell ref="A114:C114"/>
    <mergeCell ref="N114:O114"/>
    <mergeCell ref="A115:C115"/>
    <mergeCell ref="N115:O115"/>
    <mergeCell ref="A116:C116"/>
    <mergeCell ref="N116:O116"/>
    <mergeCell ref="A117:C117"/>
    <mergeCell ref="N117:O117"/>
    <mergeCell ref="A118:C118"/>
    <mergeCell ref="N118:O118"/>
    <mergeCell ref="A119:C119"/>
    <mergeCell ref="N119:O119"/>
    <mergeCell ref="A120:C120"/>
    <mergeCell ref="N120:O120"/>
    <mergeCell ref="A121:C121"/>
    <mergeCell ref="N121:O121"/>
    <mergeCell ref="N122:O122"/>
    <mergeCell ref="A126:C126"/>
    <mergeCell ref="N126:O126"/>
    <mergeCell ref="A123:C123"/>
    <mergeCell ref="N123:O123"/>
    <mergeCell ref="A124:C124"/>
    <mergeCell ref="N124:O124"/>
    <mergeCell ref="A125:C125"/>
    <mergeCell ref="N125:O125"/>
    <mergeCell ref="A122:C122"/>
    <mergeCell ref="A132:C132"/>
    <mergeCell ref="N132:O132"/>
    <mergeCell ref="A129:C129"/>
    <mergeCell ref="N129:O129"/>
    <mergeCell ref="A130:C130"/>
    <mergeCell ref="N130:O130"/>
    <mergeCell ref="A131:C131"/>
    <mergeCell ref="N131:O131"/>
    <mergeCell ref="A127:C127"/>
    <mergeCell ref="N127:O127"/>
    <mergeCell ref="A128:C128"/>
    <mergeCell ref="N128:O128"/>
  </mergeCells>
  <printOptions horizontalCentered="1"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Fahri</dc:creator>
  <cp:keywords/>
  <dc:description/>
  <cp:lastModifiedBy>PC</cp:lastModifiedBy>
  <cp:lastPrinted>2006-09-06T18:52:38Z</cp:lastPrinted>
  <dcterms:created xsi:type="dcterms:W3CDTF">2004-01-14T16:08:12Z</dcterms:created>
  <dcterms:modified xsi:type="dcterms:W3CDTF">2007-08-19T14:46:29Z</dcterms:modified>
  <cp:category/>
  <cp:version/>
  <cp:contentType/>
  <cp:contentStatus/>
</cp:coreProperties>
</file>