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<sst xmlns="http://schemas.openxmlformats.org/spreadsheetml/2006/main" count="166" uniqueCount="86">
  <si>
    <t>HAVALANDIRMA HESABI</t>
  </si>
  <si>
    <t>Kanal İçi Hız Seçimi(V)</t>
  </si>
  <si>
    <t>Ana Dağıt-Topl.Kanal</t>
  </si>
  <si>
    <t>Branşman Kanal</t>
  </si>
  <si>
    <t>Menfez</t>
  </si>
  <si>
    <t>mmss</t>
  </si>
  <si>
    <t>m3/h</t>
  </si>
  <si>
    <t>(m3/h/m2)</t>
  </si>
  <si>
    <t>m/s</t>
  </si>
  <si>
    <t>(m3/h)</t>
  </si>
  <si>
    <t>Debi</t>
  </si>
  <si>
    <t>Alan</t>
  </si>
  <si>
    <t>Katsayı</t>
  </si>
  <si>
    <t>(m2)</t>
  </si>
  <si>
    <t>No</t>
  </si>
  <si>
    <t>Hm</t>
  </si>
  <si>
    <t>4-</t>
  </si>
  <si>
    <t>Hm1</t>
  </si>
  <si>
    <t>*1-</t>
  </si>
  <si>
    <t>*2-</t>
  </si>
  <si>
    <t>*3</t>
  </si>
  <si>
    <t>*4-</t>
  </si>
  <si>
    <t>*5-</t>
  </si>
  <si>
    <t>*6-</t>
  </si>
  <si>
    <t>*7-</t>
  </si>
  <si>
    <t>*8</t>
  </si>
  <si>
    <t>*Topl Havalandırma Debi</t>
  </si>
  <si>
    <t>Seç Asp-Vant</t>
  </si>
  <si>
    <t>BASINÇ KAYBI</t>
  </si>
  <si>
    <t xml:space="preserve">    SEÇİLEN</t>
  </si>
  <si>
    <t>Kayıp C</t>
  </si>
  <si>
    <t>Krt Dev K</t>
  </si>
  <si>
    <t>Isıtıcı Kay</t>
  </si>
  <si>
    <t>Filtre K</t>
  </si>
  <si>
    <t>Soğut K</t>
  </si>
  <si>
    <t>Hücre K</t>
  </si>
  <si>
    <t>BÜYÜK GARAJ</t>
  </si>
  <si>
    <t>Güç(W)</t>
  </si>
  <si>
    <t>Konu=OTOPARK</t>
  </si>
  <si>
    <t>Menf
Ad</t>
  </si>
  <si>
    <t>Beher
Debi</t>
  </si>
  <si>
    <t>TOPL H.DEBİSİ(m3/h)</t>
  </si>
  <si>
    <t>5.1-</t>
  </si>
  <si>
    <t>5.2-</t>
  </si>
  <si>
    <t>5.3-</t>
  </si>
  <si>
    <t>Kritik Devre Kolon Hesabı</t>
  </si>
  <si>
    <t xml:space="preserve">m2  </t>
  </si>
  <si>
    <t>*Q
(m3/h)</t>
  </si>
  <si>
    <t>d
(mm)</t>
  </si>
  <si>
    <t>*L
(m)</t>
  </si>
  <si>
    <t>R
(mmss/m)</t>
  </si>
  <si>
    <t>RxL
(mmss)</t>
  </si>
  <si>
    <t>*Vseç
m/s</t>
  </si>
  <si>
    <t>h
(mm)</t>
  </si>
  <si>
    <t>a
(mm)</t>
  </si>
  <si>
    <t>Debi
(m3/h)</t>
  </si>
  <si>
    <t>Hm
(mmss)</t>
  </si>
  <si>
    <t>Kanal 
Boyutları</t>
  </si>
  <si>
    <t>Nemlen K</t>
  </si>
  <si>
    <t>Dinamk K</t>
  </si>
  <si>
    <t>Damper K</t>
  </si>
  <si>
    <t>mmSS</t>
  </si>
  <si>
    <t>*Ad</t>
  </si>
  <si>
    <t>*ALAN</t>
  </si>
  <si>
    <t>Havalan
dırma
Yöntemi</t>
  </si>
  <si>
    <t>HAVALANDIRILACAK
MAHAL ADI</t>
  </si>
  <si>
    <t>Egzost</t>
  </si>
  <si>
    <t>8--10</t>
  </si>
  <si>
    <t>5--7</t>
  </si>
  <si>
    <t>2,5--3,5</t>
  </si>
  <si>
    <t>Menfez
Adedi</t>
  </si>
  <si>
    <t>menfez hesabı</t>
  </si>
  <si>
    <t>a</t>
  </si>
  <si>
    <t>b</t>
  </si>
  <si>
    <t>A(m2)</t>
  </si>
  <si>
    <t>Q(m3/h)</t>
  </si>
  <si>
    <t>V(m/h)</t>
  </si>
  <si>
    <t>V(m/s)</t>
  </si>
  <si>
    <t>BÖLÜM-1</t>
  </si>
  <si>
    <t>BÖLÜM-2</t>
  </si>
  <si>
    <t>KONTROL:</t>
  </si>
  <si>
    <t>Qtopl(m3/h)</t>
  </si>
  <si>
    <t>Alan(m2)</t>
  </si>
  <si>
    <t>HAVA DEĞİŞİM KATSAYILARI-K</t>
  </si>
  <si>
    <t>K(m3/h/m2)</t>
  </si>
  <si>
    <t>UYGUN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</si>
</sst>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"/>
    <numFmt numFmtId="166" formatCode="0.0000"/>
  </numFmts>
  <fonts count="11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sz val="20"/>
      <name val="Arial Tur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5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1" fontId="6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6" fontId="1" fillId="2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0" fillId="5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8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0" fontId="1" fillId="3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7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1" fillId="7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Border="1" applyAlignment="1">
      <alignment/>
    </xf>
    <xf numFmtId="0" fontId="1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/>
    </xf>
    <xf numFmtId="0" fontId="6" fillId="6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7"/>
  <sheetViews>
    <sheetView tabSelected="1" workbookViewId="0" topLeftCell="A70">
      <selection activeCell="Q82" sqref="Q82:Q83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1.875" style="0" customWidth="1"/>
    <col min="4" max="4" width="8.75390625" style="0" customWidth="1"/>
    <col min="5" max="5" width="6.00390625" style="0" customWidth="1"/>
    <col min="6" max="6" width="11.25390625" style="0" customWidth="1"/>
    <col min="7" max="7" width="9.625" style="0" customWidth="1"/>
    <col min="8" max="8" width="8.75390625" style="0" customWidth="1"/>
    <col min="9" max="9" width="7.625" style="0" customWidth="1"/>
    <col min="10" max="10" width="7.00390625" style="0" customWidth="1"/>
    <col min="11" max="11" width="6.875" style="0" customWidth="1"/>
    <col min="12" max="12" width="5.375" style="0" customWidth="1"/>
  </cols>
  <sheetData>
    <row r="2" spans="1:9" ht="25.5">
      <c r="A2" s="53" t="s">
        <v>0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2" t="s">
        <v>78</v>
      </c>
      <c r="B3" s="52"/>
      <c r="C3" s="52"/>
      <c r="D3" s="52"/>
      <c r="E3" s="52"/>
      <c r="F3" s="52"/>
      <c r="G3" s="52"/>
      <c r="H3" s="52"/>
      <c r="I3" s="52"/>
    </row>
    <row r="4" spans="1:9" ht="15.75">
      <c r="A4" s="75" t="s">
        <v>11</v>
      </c>
      <c r="B4" s="52"/>
      <c r="C4" s="49">
        <v>1106</v>
      </c>
      <c r="D4" s="73" t="s">
        <v>46</v>
      </c>
      <c r="E4" s="52"/>
      <c r="F4" s="71" t="s">
        <v>38</v>
      </c>
      <c r="G4" s="79"/>
      <c r="H4" s="79"/>
      <c r="I4" s="79"/>
    </row>
    <row r="5" spans="1:9" ht="12.75">
      <c r="A5" s="74" t="s">
        <v>1</v>
      </c>
      <c r="B5" s="52"/>
      <c r="C5" s="52"/>
      <c r="D5" s="52"/>
      <c r="E5" s="52"/>
      <c r="F5" s="52"/>
      <c r="G5" s="52"/>
      <c r="H5" s="52"/>
      <c r="I5" s="52"/>
    </row>
    <row r="6" spans="1:10" ht="15">
      <c r="A6" s="74" t="s">
        <v>2</v>
      </c>
      <c r="B6" s="52"/>
      <c r="C6" s="52"/>
      <c r="D6" s="52"/>
      <c r="E6" s="52"/>
      <c r="F6" s="46" t="s">
        <v>67</v>
      </c>
      <c r="G6" s="2" t="s">
        <v>8</v>
      </c>
      <c r="H6" s="50" t="s">
        <v>39</v>
      </c>
      <c r="I6" s="80" t="s">
        <v>40</v>
      </c>
      <c r="J6" s="5"/>
    </row>
    <row r="7" spans="1:11" ht="15">
      <c r="A7" s="74" t="s">
        <v>3</v>
      </c>
      <c r="B7" s="52"/>
      <c r="C7" s="52"/>
      <c r="D7" s="52"/>
      <c r="E7" s="52"/>
      <c r="F7" s="22" t="s">
        <v>68</v>
      </c>
      <c r="G7" s="2" t="s">
        <v>8</v>
      </c>
      <c r="H7" s="70"/>
      <c r="I7" s="70"/>
      <c r="J7" s="5"/>
      <c r="K7" s="5"/>
    </row>
    <row r="8" spans="1:12" ht="15" customHeight="1">
      <c r="A8" s="74" t="s">
        <v>4</v>
      </c>
      <c r="B8" s="52"/>
      <c r="C8" s="52"/>
      <c r="D8" s="52"/>
      <c r="E8" s="52"/>
      <c r="F8" s="22" t="s">
        <v>69</v>
      </c>
      <c r="G8" s="2" t="s">
        <v>8</v>
      </c>
      <c r="H8" s="70"/>
      <c r="I8" s="21" t="s">
        <v>6</v>
      </c>
      <c r="J8" s="6"/>
      <c r="K8" s="5"/>
      <c r="L8" s="10"/>
    </row>
    <row r="9" spans="1:12" ht="19.5" customHeight="1">
      <c r="A9" s="72" t="s">
        <v>26</v>
      </c>
      <c r="B9" s="52"/>
      <c r="C9" s="52"/>
      <c r="D9" s="52"/>
      <c r="E9" s="52"/>
      <c r="F9" s="4">
        <v>24000</v>
      </c>
      <c r="G9" s="4" t="s">
        <v>6</v>
      </c>
      <c r="H9" s="22">
        <v>44</v>
      </c>
      <c r="I9" s="21">
        <f>F9/H9</f>
        <v>545.4545454545455</v>
      </c>
      <c r="J9" s="20"/>
      <c r="K9" s="54" t="s">
        <v>29</v>
      </c>
      <c r="L9" s="52"/>
    </row>
    <row r="10" spans="1:12" ht="39" customHeight="1">
      <c r="A10" s="71" t="s">
        <v>45</v>
      </c>
      <c r="B10" s="52"/>
      <c r="C10" s="52"/>
      <c r="D10" s="52"/>
      <c r="E10" s="52"/>
      <c r="F10" s="52"/>
      <c r="G10" s="52"/>
      <c r="H10" s="52"/>
      <c r="I10" s="78" t="s">
        <v>57</v>
      </c>
      <c r="J10" s="70"/>
      <c r="K10" s="69" t="s">
        <v>57</v>
      </c>
      <c r="L10" s="70"/>
    </row>
    <row r="11" spans="1:12" ht="38.25">
      <c r="A11" s="48" t="s">
        <v>14</v>
      </c>
      <c r="B11" s="32" t="s">
        <v>70</v>
      </c>
      <c r="C11" s="32" t="s">
        <v>47</v>
      </c>
      <c r="D11" s="33" t="s">
        <v>48</v>
      </c>
      <c r="E11" s="32" t="s">
        <v>49</v>
      </c>
      <c r="F11" s="33" t="s">
        <v>50</v>
      </c>
      <c r="G11" s="33" t="s">
        <v>51</v>
      </c>
      <c r="H11" s="32" t="s">
        <v>52</v>
      </c>
      <c r="I11" s="34" t="s">
        <v>53</v>
      </c>
      <c r="J11" s="34" t="s">
        <v>54</v>
      </c>
      <c r="K11" s="35" t="s">
        <v>53</v>
      </c>
      <c r="L11" s="36" t="s">
        <v>54</v>
      </c>
    </row>
    <row r="12" spans="1:12" ht="12.75">
      <c r="A12" s="48">
        <v>1</v>
      </c>
      <c r="B12" s="22">
        <v>1</v>
      </c>
      <c r="C12" s="22">
        <f aca="true" t="shared" si="0" ref="C12:C30">545*B12</f>
        <v>545</v>
      </c>
      <c r="D12" s="25">
        <f>20*POWER((C12/H12),0.5)</f>
        <v>249.5710605933995</v>
      </c>
      <c r="E12" s="22">
        <v>4.1</v>
      </c>
      <c r="F12" s="26">
        <f>230000*POWER(C12,2)/POWER(D12,5)</f>
        <v>0.07055856138981254</v>
      </c>
      <c r="G12" s="26">
        <f>E12*F12</f>
        <v>0.2892901016982314</v>
      </c>
      <c r="H12" s="27">
        <v>3.5</v>
      </c>
      <c r="I12" s="28">
        <v>225</v>
      </c>
      <c r="J12" s="28">
        <f>(0.785*POWER(D12,2))/I12</f>
        <v>217.30793650793652</v>
      </c>
      <c r="K12" s="47">
        <v>225</v>
      </c>
      <c r="L12" s="12">
        <v>220</v>
      </c>
    </row>
    <row r="13" spans="1:12" ht="12.75">
      <c r="A13" s="48">
        <v>2</v>
      </c>
      <c r="B13" s="22">
        <v>4</v>
      </c>
      <c r="C13" s="22">
        <f t="shared" si="0"/>
        <v>2180</v>
      </c>
      <c r="D13" s="25">
        <f>20*POWER((C13/H13),0.5)</f>
        <v>391.12971779238524</v>
      </c>
      <c r="E13" s="22">
        <v>4.1</v>
      </c>
      <c r="F13" s="26">
        <f>230000*POWER(C13,2)/POWER(D13,5)</f>
        <v>0.11940891442258302</v>
      </c>
      <c r="G13" s="26">
        <f>E13*F13</f>
        <v>0.4895765491325903</v>
      </c>
      <c r="H13" s="27">
        <v>5.7</v>
      </c>
      <c r="I13" s="28">
        <v>250</v>
      </c>
      <c r="J13" s="28">
        <f>(0.785*POWER(D13,2))/I13</f>
        <v>480.3649122807019</v>
      </c>
      <c r="K13" s="47">
        <v>250</v>
      </c>
      <c r="L13" s="12">
        <v>480</v>
      </c>
    </row>
    <row r="14" spans="1:12" ht="12.75">
      <c r="A14" s="48">
        <v>3</v>
      </c>
      <c r="B14" s="22">
        <v>5</v>
      </c>
      <c r="C14" s="22">
        <f t="shared" si="0"/>
        <v>2725</v>
      </c>
      <c r="D14" s="25">
        <f>20*POWER((C14/H14),0.5)</f>
        <v>426.2237284181474</v>
      </c>
      <c r="E14" s="22">
        <v>4.1</v>
      </c>
      <c r="F14" s="26">
        <f>230000*POWER(C14,2)/POWER(D14,5)</f>
        <v>0.12141510795764654</v>
      </c>
      <c r="G14" s="26">
        <f>E14*F14</f>
        <v>0.49780194262635075</v>
      </c>
      <c r="H14" s="27">
        <v>6</v>
      </c>
      <c r="I14" s="28">
        <v>275</v>
      </c>
      <c r="J14" s="28">
        <f>(0.785*POWER(D14,2))/I14</f>
        <v>518.5757575757576</v>
      </c>
      <c r="K14" s="47">
        <v>275</v>
      </c>
      <c r="L14" s="12">
        <v>520</v>
      </c>
    </row>
    <row r="15" spans="1:12" ht="12.75">
      <c r="A15" s="48">
        <v>4</v>
      </c>
      <c r="B15" s="22">
        <v>8</v>
      </c>
      <c r="C15" s="22">
        <f t="shared" si="0"/>
        <v>4360</v>
      </c>
      <c r="D15" s="25">
        <f aca="true" t="shared" si="1" ref="D15:D22">20*POWER((C15/H15),0.5)</f>
        <v>499.142121186799</v>
      </c>
      <c r="E15" s="22">
        <v>4.1</v>
      </c>
      <c r="F15" s="26">
        <f aca="true" t="shared" si="2" ref="F15:F22">230000*POWER(C15,2)/POWER(D15,5)</f>
        <v>0.14111712277962507</v>
      </c>
      <c r="G15" s="26">
        <f aca="true" t="shared" si="3" ref="G15:G22">E15*F15</f>
        <v>0.5785802033964628</v>
      </c>
      <c r="H15" s="27">
        <v>7</v>
      </c>
      <c r="I15" s="28">
        <v>300</v>
      </c>
      <c r="J15" s="28">
        <f aca="true" t="shared" si="4" ref="J15:J22">(0.785*POWER(D15,2))/I15</f>
        <v>651.9238095238096</v>
      </c>
      <c r="K15" s="47">
        <v>300</v>
      </c>
      <c r="L15" s="12">
        <v>650</v>
      </c>
    </row>
    <row r="16" spans="1:12" ht="12.75">
      <c r="A16" s="48">
        <v>5</v>
      </c>
      <c r="B16" s="22">
        <v>9</v>
      </c>
      <c r="C16" s="22">
        <f t="shared" si="0"/>
        <v>4905</v>
      </c>
      <c r="D16" s="25">
        <f t="shared" si="1"/>
        <v>514.9127451667274</v>
      </c>
      <c r="E16" s="22">
        <v>4.1</v>
      </c>
      <c r="F16" s="26">
        <f t="shared" si="2"/>
        <v>0.15287541576488164</v>
      </c>
      <c r="G16" s="26">
        <f t="shared" si="3"/>
        <v>0.6267892046360147</v>
      </c>
      <c r="H16" s="27">
        <v>7.4</v>
      </c>
      <c r="I16" s="28">
        <v>300</v>
      </c>
      <c r="J16" s="28">
        <f t="shared" si="4"/>
        <v>693.7702702702703</v>
      </c>
      <c r="K16" s="47">
        <v>300</v>
      </c>
      <c r="L16" s="12">
        <v>700</v>
      </c>
    </row>
    <row r="17" spans="1:12" ht="12.75">
      <c r="A17" s="48">
        <v>6</v>
      </c>
      <c r="B17" s="22">
        <v>12</v>
      </c>
      <c r="C17" s="22">
        <f t="shared" si="0"/>
        <v>6540</v>
      </c>
      <c r="D17" s="25">
        <f t="shared" si="1"/>
        <v>571.8391382198319</v>
      </c>
      <c r="E17" s="22">
        <v>4.1</v>
      </c>
      <c r="F17" s="26">
        <f t="shared" si="2"/>
        <v>0.16088440586001393</v>
      </c>
      <c r="G17" s="26">
        <f t="shared" si="3"/>
        <v>0.6596260640260571</v>
      </c>
      <c r="H17" s="27">
        <v>8</v>
      </c>
      <c r="I17" s="28">
        <v>325</v>
      </c>
      <c r="J17" s="28">
        <f t="shared" si="4"/>
        <v>789.8307692307692</v>
      </c>
      <c r="K17" s="47">
        <v>325</v>
      </c>
      <c r="L17" s="12">
        <v>800</v>
      </c>
    </row>
    <row r="18" spans="1:12" ht="12.75">
      <c r="A18" s="48">
        <v>7</v>
      </c>
      <c r="B18" s="22">
        <v>13</v>
      </c>
      <c r="C18" s="22">
        <f t="shared" si="0"/>
        <v>7085</v>
      </c>
      <c r="D18" s="25">
        <f t="shared" si="1"/>
        <v>587.8858359388845</v>
      </c>
      <c r="E18" s="22">
        <v>4.1</v>
      </c>
      <c r="F18" s="26">
        <f t="shared" si="2"/>
        <v>0.16441542573590479</v>
      </c>
      <c r="G18" s="26">
        <f t="shared" si="3"/>
        <v>0.6741032455172096</v>
      </c>
      <c r="H18" s="27">
        <v>8.2</v>
      </c>
      <c r="I18" s="28">
        <v>325</v>
      </c>
      <c r="J18" s="28">
        <f t="shared" si="4"/>
        <v>834.7804878048784</v>
      </c>
      <c r="K18" s="47">
        <v>325</v>
      </c>
      <c r="L18" s="12">
        <v>840</v>
      </c>
    </row>
    <row r="19" spans="1:12" ht="12.75">
      <c r="A19" s="48">
        <v>8</v>
      </c>
      <c r="B19" s="22">
        <v>16</v>
      </c>
      <c r="C19" s="22">
        <f t="shared" si="0"/>
        <v>8720</v>
      </c>
      <c r="D19" s="25">
        <f t="shared" si="1"/>
        <v>629.5741706611194</v>
      </c>
      <c r="E19" s="22">
        <v>4.1</v>
      </c>
      <c r="F19" s="26">
        <f t="shared" si="2"/>
        <v>0.17681792739861338</v>
      </c>
      <c r="G19" s="26">
        <f t="shared" si="3"/>
        <v>0.7249535023343148</v>
      </c>
      <c r="H19" s="27">
        <v>8.8</v>
      </c>
      <c r="I19" s="28">
        <v>325</v>
      </c>
      <c r="J19" s="28">
        <f t="shared" si="4"/>
        <v>957.3706293706293</v>
      </c>
      <c r="K19" s="47">
        <v>325</v>
      </c>
      <c r="L19" s="12">
        <v>960</v>
      </c>
    </row>
    <row r="20" spans="1:12" ht="12.75">
      <c r="A20" s="48">
        <v>9</v>
      </c>
      <c r="B20" s="22">
        <v>17</v>
      </c>
      <c r="C20" s="22">
        <f t="shared" si="0"/>
        <v>9265</v>
      </c>
      <c r="D20" s="25">
        <f t="shared" si="1"/>
        <v>641.6991333777675</v>
      </c>
      <c r="E20" s="22">
        <v>4.1</v>
      </c>
      <c r="F20" s="26">
        <f t="shared" si="2"/>
        <v>0.18145185795576474</v>
      </c>
      <c r="G20" s="26">
        <f t="shared" si="3"/>
        <v>0.7439526176186354</v>
      </c>
      <c r="H20" s="27">
        <v>9</v>
      </c>
      <c r="I20" s="28">
        <v>325</v>
      </c>
      <c r="J20" s="28">
        <f t="shared" si="4"/>
        <v>994.6017094017096</v>
      </c>
      <c r="K20" s="47">
        <v>325</v>
      </c>
      <c r="L20" s="12">
        <v>1000</v>
      </c>
    </row>
    <row r="21" spans="1:12" ht="12.75">
      <c r="A21" s="48">
        <v>10</v>
      </c>
      <c r="B21" s="22">
        <v>20</v>
      </c>
      <c r="C21" s="22">
        <f t="shared" si="0"/>
        <v>10900</v>
      </c>
      <c r="D21" s="25">
        <f t="shared" si="1"/>
        <v>673.918887305191</v>
      </c>
      <c r="E21" s="22">
        <v>5.3</v>
      </c>
      <c r="F21" s="26">
        <f t="shared" si="2"/>
        <v>0.1965815211527156</v>
      </c>
      <c r="G21" s="26">
        <f t="shared" si="3"/>
        <v>1.0418820621093927</v>
      </c>
      <c r="H21" s="27">
        <v>9.6</v>
      </c>
      <c r="I21" s="28">
        <v>350</v>
      </c>
      <c r="J21" s="28">
        <f t="shared" si="4"/>
        <v>1018.6309523809526</v>
      </c>
      <c r="K21" s="47">
        <v>350</v>
      </c>
      <c r="L21" s="12">
        <v>1020</v>
      </c>
    </row>
    <row r="22" spans="1:12" ht="12.75">
      <c r="A22" s="48">
        <v>11</v>
      </c>
      <c r="B22" s="22">
        <v>21</v>
      </c>
      <c r="C22" s="22">
        <f t="shared" si="0"/>
        <v>11445</v>
      </c>
      <c r="D22" s="25">
        <f t="shared" si="1"/>
        <v>683.4784979374678</v>
      </c>
      <c r="E22" s="22">
        <v>4.1</v>
      </c>
      <c r="F22" s="26">
        <f t="shared" si="2"/>
        <v>0.20199245538318467</v>
      </c>
      <c r="G22" s="26">
        <f t="shared" si="3"/>
        <v>0.8281690670710571</v>
      </c>
      <c r="H22" s="27">
        <v>9.8</v>
      </c>
      <c r="I22" s="28">
        <v>350</v>
      </c>
      <c r="J22" s="28">
        <f t="shared" si="4"/>
        <v>1047.734693877551</v>
      </c>
      <c r="K22" s="47">
        <v>350</v>
      </c>
      <c r="L22" s="12">
        <v>1050</v>
      </c>
    </row>
    <row r="23" spans="1:12" ht="12.75">
      <c r="A23" s="48">
        <v>12</v>
      </c>
      <c r="B23" s="22">
        <v>23</v>
      </c>
      <c r="C23" s="22">
        <f t="shared" si="0"/>
        <v>12535</v>
      </c>
      <c r="D23" s="25">
        <f>20*POWER((C23/H23),0.5)</f>
        <v>708.0960386840193</v>
      </c>
      <c r="E23" s="22">
        <v>9</v>
      </c>
      <c r="F23" s="26">
        <f>230000*POWER(C23,2)/POWER(D23,5)</f>
        <v>0.20300918540252832</v>
      </c>
      <c r="G23" s="26">
        <f>E23*F23</f>
        <v>1.8270826686227548</v>
      </c>
      <c r="H23" s="27">
        <v>10</v>
      </c>
      <c r="I23" s="28">
        <v>350</v>
      </c>
      <c r="J23" s="28">
        <f>(0.785*POWER(D23,2))/I23</f>
        <v>1124.5685714285717</v>
      </c>
      <c r="K23" s="47">
        <v>350</v>
      </c>
      <c r="L23" s="12">
        <v>1125</v>
      </c>
    </row>
    <row r="24" spans="1:12" ht="12.75">
      <c r="A24" s="48">
        <v>13</v>
      </c>
      <c r="B24" s="22">
        <v>24</v>
      </c>
      <c r="C24" s="22">
        <f t="shared" si="0"/>
        <v>13080</v>
      </c>
      <c r="D24" s="25">
        <f>20*POWER((C24/H24),0.5)</f>
        <v>723.3256528010049</v>
      </c>
      <c r="E24" s="22">
        <v>4.1</v>
      </c>
      <c r="F24" s="26">
        <f>230000*POWER(C24,2)/POWER(D24,5)</f>
        <v>0.19873482910960338</v>
      </c>
      <c r="G24" s="26">
        <f>E24*F24</f>
        <v>0.8148127993493738</v>
      </c>
      <c r="H24" s="27">
        <v>10</v>
      </c>
      <c r="I24" s="28">
        <v>350</v>
      </c>
      <c r="J24" s="28">
        <f>(0.785*POWER(D24,2))/I24</f>
        <v>1173.462857142857</v>
      </c>
      <c r="K24" s="47">
        <v>350</v>
      </c>
      <c r="L24" s="12">
        <v>1180</v>
      </c>
    </row>
    <row r="25" spans="1:12" ht="12.75">
      <c r="A25" s="48">
        <v>14</v>
      </c>
      <c r="B25" s="22">
        <v>27</v>
      </c>
      <c r="C25" s="22">
        <f t="shared" si="0"/>
        <v>14715</v>
      </c>
      <c r="D25" s="25">
        <f aca="true" t="shared" si="5" ref="D25:D30">20*POWER((C25/H25),0.5)</f>
        <v>767.2027111526653</v>
      </c>
      <c r="E25" s="22">
        <v>4.1</v>
      </c>
      <c r="F25" s="26">
        <f aca="true" t="shared" si="6" ref="F25:F30">230000*POWER(C25,2)/POWER(D25,5)</f>
        <v>0.18736899376180027</v>
      </c>
      <c r="G25" s="26">
        <f aca="true" t="shared" si="7" ref="G25:G30">E25*F25</f>
        <v>0.768212874423381</v>
      </c>
      <c r="H25" s="27">
        <v>10</v>
      </c>
      <c r="I25" s="28">
        <v>370</v>
      </c>
      <c r="J25" s="28">
        <f aca="true" t="shared" si="8" ref="J25:J30">(0.785*POWER(D25,2))/I25</f>
        <v>1248.7864864864864</v>
      </c>
      <c r="K25" s="47">
        <v>370</v>
      </c>
      <c r="L25" s="12">
        <v>1250</v>
      </c>
    </row>
    <row r="26" spans="1:12" ht="12.75">
      <c r="A26" s="48">
        <v>15</v>
      </c>
      <c r="B26" s="22">
        <v>28</v>
      </c>
      <c r="C26" s="22">
        <f t="shared" si="0"/>
        <v>15260</v>
      </c>
      <c r="D26" s="25">
        <f t="shared" si="5"/>
        <v>781.2809993849844</v>
      </c>
      <c r="E26" s="22">
        <v>4.1</v>
      </c>
      <c r="F26" s="26">
        <f t="shared" si="6"/>
        <v>0.18399269931453394</v>
      </c>
      <c r="G26" s="26">
        <f t="shared" si="7"/>
        <v>0.7543700671895891</v>
      </c>
      <c r="H26" s="27">
        <v>10</v>
      </c>
      <c r="I26" s="28">
        <v>370</v>
      </c>
      <c r="J26" s="28">
        <f t="shared" si="8"/>
        <v>1295.0378378378377</v>
      </c>
      <c r="K26" s="47">
        <v>370</v>
      </c>
      <c r="L26" s="12">
        <v>1300</v>
      </c>
    </row>
    <row r="27" spans="1:12" ht="12.75">
      <c r="A27" s="48">
        <v>16</v>
      </c>
      <c r="B27" s="22">
        <v>31</v>
      </c>
      <c r="C27" s="22">
        <f t="shared" si="0"/>
        <v>16895</v>
      </c>
      <c r="D27" s="25">
        <f t="shared" si="5"/>
        <v>822.0705565825845</v>
      </c>
      <c r="E27" s="22">
        <v>4.1</v>
      </c>
      <c r="F27" s="26">
        <f t="shared" si="6"/>
        <v>0.1748633360591098</v>
      </c>
      <c r="G27" s="26">
        <f t="shared" si="7"/>
        <v>0.7169396778423501</v>
      </c>
      <c r="H27" s="27">
        <v>10</v>
      </c>
      <c r="I27" s="28">
        <v>380</v>
      </c>
      <c r="J27" s="28">
        <f t="shared" si="8"/>
        <v>1396.0605263157902</v>
      </c>
      <c r="K27" s="47">
        <v>380</v>
      </c>
      <c r="L27" s="12">
        <v>1400</v>
      </c>
    </row>
    <row r="28" spans="1:12" ht="12.75">
      <c r="A28" s="48">
        <v>17</v>
      </c>
      <c r="B28" s="22">
        <v>32</v>
      </c>
      <c r="C28" s="22">
        <f t="shared" si="0"/>
        <v>17440</v>
      </c>
      <c r="D28" s="25">
        <f t="shared" si="5"/>
        <v>835.2245207128441</v>
      </c>
      <c r="E28" s="22">
        <v>4.1</v>
      </c>
      <c r="F28" s="26">
        <f t="shared" si="6"/>
        <v>0.17210941062567559</v>
      </c>
      <c r="G28" s="26">
        <f t="shared" si="7"/>
        <v>0.7056485835652698</v>
      </c>
      <c r="H28" s="27">
        <v>10</v>
      </c>
      <c r="I28" s="28">
        <v>390</v>
      </c>
      <c r="J28" s="28">
        <f t="shared" si="8"/>
        <v>1404.1435897435902</v>
      </c>
      <c r="K28" s="47">
        <v>390</v>
      </c>
      <c r="L28" s="12">
        <v>1400</v>
      </c>
    </row>
    <row r="29" spans="1:12" ht="12.75">
      <c r="A29" s="48">
        <v>18</v>
      </c>
      <c r="B29" s="22">
        <v>35</v>
      </c>
      <c r="C29" s="22">
        <f t="shared" si="0"/>
        <v>19075</v>
      </c>
      <c r="D29" s="25">
        <f t="shared" si="5"/>
        <v>873.4987120768983</v>
      </c>
      <c r="E29" s="22">
        <v>4.1</v>
      </c>
      <c r="F29" s="26">
        <f t="shared" si="6"/>
        <v>0.16456807321239067</v>
      </c>
      <c r="G29" s="26">
        <f t="shared" si="7"/>
        <v>0.6747291001708017</v>
      </c>
      <c r="H29" s="27">
        <v>10</v>
      </c>
      <c r="I29" s="28">
        <v>400</v>
      </c>
      <c r="J29" s="28">
        <f t="shared" si="8"/>
        <v>1497.3875000000003</v>
      </c>
      <c r="K29" s="47">
        <v>400</v>
      </c>
      <c r="L29" s="12">
        <v>1500</v>
      </c>
    </row>
    <row r="30" spans="1:12" ht="12.75">
      <c r="A30" s="48">
        <v>19</v>
      </c>
      <c r="B30" s="22">
        <v>36</v>
      </c>
      <c r="C30" s="22">
        <f t="shared" si="0"/>
        <v>19620</v>
      </c>
      <c r="D30" s="25">
        <f t="shared" si="5"/>
        <v>885.8893836140041</v>
      </c>
      <c r="E30" s="22">
        <v>4.1</v>
      </c>
      <c r="F30" s="26">
        <f t="shared" si="6"/>
        <v>0.16226630847924692</v>
      </c>
      <c r="G30" s="26">
        <f t="shared" si="7"/>
        <v>0.6652918647649123</v>
      </c>
      <c r="H30" s="27">
        <v>10</v>
      </c>
      <c r="I30" s="28">
        <v>400</v>
      </c>
      <c r="J30" s="28">
        <f t="shared" si="8"/>
        <v>1540.1700000000005</v>
      </c>
      <c r="K30" s="47">
        <v>400</v>
      </c>
      <c r="L30" s="12">
        <v>1500</v>
      </c>
    </row>
    <row r="31" spans="2:12" ht="15">
      <c r="B31" s="29"/>
      <c r="C31" s="29"/>
      <c r="D31" s="29"/>
      <c r="E31" s="29"/>
      <c r="F31" s="30" t="s">
        <v>17</v>
      </c>
      <c r="G31" s="31">
        <f>SUM(G12:G24)</f>
        <v>9.796620028138445</v>
      </c>
      <c r="H31" s="30" t="s">
        <v>5</v>
      </c>
      <c r="I31" s="29"/>
      <c r="J31" s="29"/>
      <c r="K31" s="29"/>
      <c r="L31" s="29"/>
    </row>
    <row r="32" spans="6:9" ht="15">
      <c r="F32" s="14"/>
      <c r="G32" s="15"/>
      <c r="H32" s="5"/>
      <c r="I32" s="13"/>
    </row>
    <row r="33" spans="2:9" ht="18">
      <c r="B33" s="7" t="s">
        <v>16</v>
      </c>
      <c r="C33" s="7" t="s">
        <v>28</v>
      </c>
      <c r="D33" s="7"/>
      <c r="E33" s="7"/>
      <c r="F33" s="7"/>
      <c r="G33" s="15"/>
      <c r="H33" s="5"/>
      <c r="I33" s="13"/>
    </row>
    <row r="34" spans="2:9" ht="26.25">
      <c r="B34" s="2"/>
      <c r="C34" s="2"/>
      <c r="D34" s="32" t="s">
        <v>47</v>
      </c>
      <c r="E34" s="22" t="s">
        <v>62</v>
      </c>
      <c r="F34" s="23" t="s">
        <v>15</v>
      </c>
      <c r="G34" s="15"/>
      <c r="H34" s="5"/>
      <c r="I34" s="13"/>
    </row>
    <row r="35" spans="2:9" ht="15">
      <c r="B35" s="11" t="s">
        <v>14</v>
      </c>
      <c r="C35" s="11" t="s">
        <v>30</v>
      </c>
      <c r="D35" s="40"/>
      <c r="E35" s="40"/>
      <c r="F35" s="23" t="s">
        <v>61</v>
      </c>
      <c r="G35" s="15"/>
      <c r="H35" s="5"/>
      <c r="I35" s="13"/>
    </row>
    <row r="36" spans="2:9" ht="15">
      <c r="B36" s="11" t="s">
        <v>18</v>
      </c>
      <c r="C36" s="3" t="s">
        <v>31</v>
      </c>
      <c r="D36" s="41"/>
      <c r="E36" s="42"/>
      <c r="F36" s="25">
        <f>G31</f>
        <v>9.796620028138445</v>
      </c>
      <c r="G36" s="15"/>
      <c r="H36" s="5"/>
      <c r="I36" s="13"/>
    </row>
    <row r="37" spans="2:9" ht="15">
      <c r="B37" s="11" t="s">
        <v>19</v>
      </c>
      <c r="C37" s="3" t="s">
        <v>32</v>
      </c>
      <c r="D37" s="41"/>
      <c r="E37" s="22">
        <v>0</v>
      </c>
      <c r="F37" s="25">
        <f>E37*8</f>
        <v>0</v>
      </c>
      <c r="G37" s="15"/>
      <c r="H37" s="5"/>
      <c r="I37" s="13"/>
    </row>
    <row r="38" spans="2:9" ht="15">
      <c r="B38" s="11" t="s">
        <v>20</v>
      </c>
      <c r="C38" s="3" t="s">
        <v>33</v>
      </c>
      <c r="D38" s="41"/>
      <c r="E38" s="22">
        <v>1</v>
      </c>
      <c r="F38" s="25">
        <f>E38*6</f>
        <v>6</v>
      </c>
      <c r="G38" s="15"/>
      <c r="H38" s="5"/>
      <c r="I38" s="13"/>
    </row>
    <row r="39" spans="2:9" ht="15">
      <c r="B39" s="11" t="s">
        <v>21</v>
      </c>
      <c r="C39" s="3" t="s">
        <v>58</v>
      </c>
      <c r="D39" s="41"/>
      <c r="E39" s="22">
        <v>0</v>
      </c>
      <c r="F39" s="25">
        <f>E39*6</f>
        <v>0</v>
      </c>
      <c r="G39" s="15"/>
      <c r="H39" s="5"/>
      <c r="I39" s="13"/>
    </row>
    <row r="40" spans="2:9" ht="15">
      <c r="B40" s="11" t="s">
        <v>22</v>
      </c>
      <c r="C40" s="3" t="s">
        <v>34</v>
      </c>
      <c r="D40" s="41"/>
      <c r="E40" s="22">
        <v>0</v>
      </c>
      <c r="F40" s="25">
        <f>E40*8</f>
        <v>0</v>
      </c>
      <c r="G40" s="15"/>
      <c r="H40" s="5"/>
      <c r="I40" s="13"/>
    </row>
    <row r="41" spans="2:9" ht="15">
      <c r="B41" s="11" t="s">
        <v>23</v>
      </c>
      <c r="C41" s="3" t="s">
        <v>35</v>
      </c>
      <c r="D41" s="41"/>
      <c r="E41" s="22">
        <v>1</v>
      </c>
      <c r="F41" s="25">
        <f>E41*4</f>
        <v>4</v>
      </c>
      <c r="G41" s="15"/>
      <c r="H41" s="5"/>
      <c r="I41" s="13"/>
    </row>
    <row r="42" spans="2:9" ht="15">
      <c r="B42" s="11" t="s">
        <v>24</v>
      </c>
      <c r="C42" s="3" t="s">
        <v>60</v>
      </c>
      <c r="D42" s="41"/>
      <c r="E42" s="22">
        <v>1</v>
      </c>
      <c r="F42" s="25">
        <f>E42*3</f>
        <v>3</v>
      </c>
      <c r="G42" s="15"/>
      <c r="H42" s="5"/>
      <c r="I42" s="13"/>
    </row>
    <row r="43" spans="2:9" ht="15">
      <c r="B43" s="11" t="s">
        <v>25</v>
      </c>
      <c r="C43" s="3" t="s">
        <v>59</v>
      </c>
      <c r="D43" s="22">
        <v>20000</v>
      </c>
      <c r="E43" s="43"/>
      <c r="F43" s="25">
        <f>D43*0.0006</f>
        <v>11.999999999999998</v>
      </c>
      <c r="G43" s="15"/>
      <c r="H43" s="5"/>
      <c r="I43" s="13"/>
    </row>
    <row r="44" spans="2:9" ht="15">
      <c r="B44" s="1"/>
      <c r="C44" s="1"/>
      <c r="D44" s="18"/>
      <c r="E44" s="30" t="s">
        <v>15</v>
      </c>
      <c r="F44" s="21">
        <f>SUM(F36:F43)</f>
        <v>34.79662002813844</v>
      </c>
      <c r="G44" s="15"/>
      <c r="H44" s="5"/>
      <c r="I44" s="13"/>
    </row>
    <row r="45" spans="2:9" ht="15">
      <c r="B45" s="17">
        <v>5</v>
      </c>
      <c r="C45" s="8" t="s">
        <v>27</v>
      </c>
      <c r="D45" s="8"/>
      <c r="F45" s="14"/>
      <c r="G45" s="15"/>
      <c r="H45" s="5"/>
      <c r="I45" s="13"/>
    </row>
    <row r="46" spans="2:9" ht="26.25">
      <c r="B46" s="18" t="s">
        <v>42</v>
      </c>
      <c r="C46" s="32" t="s">
        <v>55</v>
      </c>
      <c r="D46" s="22">
        <v>20000</v>
      </c>
      <c r="F46" s="14"/>
      <c r="G46" s="15"/>
      <c r="H46" s="5"/>
      <c r="I46" s="13"/>
    </row>
    <row r="47" spans="2:9" ht="26.25">
      <c r="B47" s="18" t="s">
        <v>43</v>
      </c>
      <c r="C47" s="32" t="s">
        <v>56</v>
      </c>
      <c r="D47" s="22">
        <v>50</v>
      </c>
      <c r="F47" s="14"/>
      <c r="G47" s="15"/>
      <c r="H47" s="5"/>
      <c r="I47" s="13"/>
    </row>
    <row r="48" spans="2:9" ht="15">
      <c r="B48" s="19" t="s">
        <v>44</v>
      </c>
      <c r="C48" s="23" t="s">
        <v>37</v>
      </c>
      <c r="D48" s="19">
        <f>0.0043*D46*D47</f>
        <v>4300</v>
      </c>
      <c r="F48" s="14"/>
      <c r="G48" s="15"/>
      <c r="H48" s="5"/>
      <c r="I48" s="13"/>
    </row>
    <row r="49" spans="11:12" ht="12.75">
      <c r="K49" s="9"/>
      <c r="L49" s="9"/>
    </row>
    <row r="50" ht="12.75">
      <c r="I50" s="45"/>
    </row>
    <row r="51" ht="12.75">
      <c r="I51" s="45"/>
    </row>
    <row r="52" spans="2:9" ht="18">
      <c r="B52" s="16" t="s">
        <v>16</v>
      </c>
      <c r="C52" s="57" t="s">
        <v>83</v>
      </c>
      <c r="D52" s="58"/>
      <c r="E52" s="58"/>
      <c r="F52" s="58"/>
      <c r="G52" s="58"/>
      <c r="H52" s="58"/>
      <c r="I52" s="52"/>
    </row>
    <row r="53" spans="2:9" ht="12.75">
      <c r="B53" s="76"/>
      <c r="C53" s="60" t="s">
        <v>65</v>
      </c>
      <c r="D53" s="61"/>
      <c r="E53" s="62"/>
      <c r="F53" s="38" t="s">
        <v>63</v>
      </c>
      <c r="G53" s="37" t="s">
        <v>12</v>
      </c>
      <c r="H53" s="24" t="s">
        <v>10</v>
      </c>
      <c r="I53" s="55" t="s">
        <v>64</v>
      </c>
    </row>
    <row r="54" spans="2:9" ht="33.75" customHeight="1">
      <c r="B54" s="77"/>
      <c r="C54" s="63"/>
      <c r="D54" s="64"/>
      <c r="E54" s="65"/>
      <c r="F54" s="18" t="s">
        <v>13</v>
      </c>
      <c r="G54" s="39" t="s">
        <v>7</v>
      </c>
      <c r="H54" s="19" t="s">
        <v>9</v>
      </c>
      <c r="I54" s="56"/>
    </row>
    <row r="55" spans="2:9" ht="12.75">
      <c r="B55" s="1">
        <v>57</v>
      </c>
      <c r="C55" s="66" t="s">
        <v>36</v>
      </c>
      <c r="D55" s="67"/>
      <c r="E55" s="68"/>
      <c r="F55" s="22">
        <v>1106</v>
      </c>
      <c r="G55" s="44">
        <v>20</v>
      </c>
      <c r="H55" s="19">
        <f>F55*G55</f>
        <v>22120</v>
      </c>
      <c r="I55" s="39" t="s">
        <v>66</v>
      </c>
    </row>
    <row r="56" spans="2:9" ht="12.75">
      <c r="B56" s="10"/>
      <c r="C56" s="9"/>
      <c r="D56" s="10"/>
      <c r="E56" s="10"/>
      <c r="F56" s="59" t="s">
        <v>41</v>
      </c>
      <c r="G56" s="59"/>
      <c r="H56" s="23">
        <f>SUM(H55:H55)</f>
        <v>22120</v>
      </c>
      <c r="I56" s="10"/>
    </row>
    <row r="58" spans="2:9" ht="12.75">
      <c r="B58" s="83"/>
      <c r="C58" s="84"/>
      <c r="D58" s="81" t="s">
        <v>72</v>
      </c>
      <c r="E58" s="81" t="s">
        <v>73</v>
      </c>
      <c r="F58" s="81" t="s">
        <v>74</v>
      </c>
      <c r="G58" s="81" t="s">
        <v>75</v>
      </c>
      <c r="H58" s="81" t="s">
        <v>76</v>
      </c>
      <c r="I58" s="81" t="s">
        <v>77</v>
      </c>
    </row>
    <row r="59" spans="2:9" ht="12.75">
      <c r="B59" s="81" t="s">
        <v>71</v>
      </c>
      <c r="C59" s="81"/>
      <c r="D59" s="81">
        <v>35</v>
      </c>
      <c r="E59" s="81">
        <v>30</v>
      </c>
      <c r="F59" s="81">
        <f>D59*E59/10000</f>
        <v>0.105</v>
      </c>
      <c r="G59" s="81">
        <v>700</v>
      </c>
      <c r="H59" s="82">
        <f>G59/F59</f>
        <v>6666.666666666667</v>
      </c>
      <c r="I59" s="81">
        <f>H59/3600</f>
        <v>1.8518518518518519</v>
      </c>
    </row>
    <row r="60" spans="2:9" ht="12.75">
      <c r="B60" s="81" t="s">
        <v>71</v>
      </c>
      <c r="C60" s="81"/>
      <c r="D60" s="81">
        <v>20</v>
      </c>
      <c r="E60" s="81">
        <v>20</v>
      </c>
      <c r="F60" s="81">
        <f>D60*E60/10000</f>
        <v>0.04</v>
      </c>
      <c r="G60" s="81">
        <v>500</v>
      </c>
      <c r="H60" s="82">
        <f>G60/F60</f>
        <v>12500</v>
      </c>
      <c r="I60" s="81">
        <f>H60/3600</f>
        <v>3.4722222222222223</v>
      </c>
    </row>
    <row r="63" spans="1:9" ht="25.5">
      <c r="A63" s="53" t="s">
        <v>0</v>
      </c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 t="s">
        <v>79</v>
      </c>
      <c r="B64" s="52"/>
      <c r="C64" s="52"/>
      <c r="D64" s="52"/>
      <c r="E64" s="52"/>
      <c r="F64" s="52"/>
      <c r="G64" s="52"/>
      <c r="H64" s="52"/>
      <c r="I64" s="52"/>
    </row>
    <row r="65" spans="1:9" ht="15.75">
      <c r="A65" s="75" t="s">
        <v>11</v>
      </c>
      <c r="B65" s="52"/>
      <c r="C65" s="49">
        <v>1106</v>
      </c>
      <c r="D65" s="73" t="s">
        <v>46</v>
      </c>
      <c r="E65" s="52"/>
      <c r="F65" s="71" t="s">
        <v>38</v>
      </c>
      <c r="G65" s="79"/>
      <c r="H65" s="79"/>
      <c r="I65" s="79"/>
    </row>
    <row r="66" spans="1:9" ht="12.75">
      <c r="A66" s="74" t="s">
        <v>1</v>
      </c>
      <c r="B66" s="52"/>
      <c r="C66" s="52"/>
      <c r="D66" s="52"/>
      <c r="E66" s="52"/>
      <c r="F66" s="52"/>
      <c r="G66" s="52"/>
      <c r="H66" s="52"/>
      <c r="I66" s="52"/>
    </row>
    <row r="67" spans="1:10" ht="15">
      <c r="A67" s="74" t="s">
        <v>2</v>
      </c>
      <c r="B67" s="52"/>
      <c r="C67" s="52"/>
      <c r="D67" s="52"/>
      <c r="E67" s="52"/>
      <c r="F67" s="46" t="s">
        <v>67</v>
      </c>
      <c r="G67" s="2" t="s">
        <v>8</v>
      </c>
      <c r="H67" s="50" t="s">
        <v>39</v>
      </c>
      <c r="I67" s="80" t="s">
        <v>40</v>
      </c>
      <c r="J67" s="5"/>
    </row>
    <row r="68" spans="1:11" ht="15">
      <c r="A68" s="74" t="s">
        <v>3</v>
      </c>
      <c r="B68" s="52"/>
      <c r="C68" s="52"/>
      <c r="D68" s="52"/>
      <c r="E68" s="52"/>
      <c r="F68" s="22" t="s">
        <v>68</v>
      </c>
      <c r="G68" s="2" t="s">
        <v>8</v>
      </c>
      <c r="H68" s="70"/>
      <c r="I68" s="70"/>
      <c r="J68" s="5"/>
      <c r="K68" s="5"/>
    </row>
    <row r="69" spans="1:12" ht="15">
      <c r="A69" s="74" t="s">
        <v>4</v>
      </c>
      <c r="B69" s="52"/>
      <c r="C69" s="52"/>
      <c r="D69" s="52"/>
      <c r="E69" s="52"/>
      <c r="F69" s="22" t="s">
        <v>69</v>
      </c>
      <c r="G69" s="2" t="s">
        <v>8</v>
      </c>
      <c r="H69" s="70"/>
      <c r="I69" s="21" t="s">
        <v>6</v>
      </c>
      <c r="J69" s="6"/>
      <c r="K69" s="5"/>
      <c r="L69" s="10"/>
    </row>
    <row r="70" spans="1:12" ht="15">
      <c r="A70" s="72" t="s">
        <v>26</v>
      </c>
      <c r="B70" s="52"/>
      <c r="C70" s="52"/>
      <c r="D70" s="52"/>
      <c r="E70" s="52"/>
      <c r="F70" s="4">
        <v>24000</v>
      </c>
      <c r="G70" s="4" t="s">
        <v>6</v>
      </c>
      <c r="H70" s="22">
        <v>44</v>
      </c>
      <c r="I70" s="21">
        <f>F70/H70</f>
        <v>545.4545454545455</v>
      </c>
      <c r="J70" s="20"/>
      <c r="K70" s="54" t="s">
        <v>29</v>
      </c>
      <c r="L70" s="52"/>
    </row>
    <row r="71" spans="1:12" ht="15.75">
      <c r="A71" s="71" t="s">
        <v>45</v>
      </c>
      <c r="B71" s="52"/>
      <c r="C71" s="52"/>
      <c r="D71" s="52"/>
      <c r="E71" s="52"/>
      <c r="F71" s="52"/>
      <c r="G71" s="52"/>
      <c r="H71" s="52"/>
      <c r="I71" s="78" t="s">
        <v>57</v>
      </c>
      <c r="J71" s="70"/>
      <c r="K71" s="69" t="s">
        <v>57</v>
      </c>
      <c r="L71" s="70"/>
    </row>
    <row r="72" spans="1:12" ht="38.25">
      <c r="A72" s="48" t="s">
        <v>14</v>
      </c>
      <c r="B72" s="32" t="s">
        <v>70</v>
      </c>
      <c r="C72" s="32" t="s">
        <v>47</v>
      </c>
      <c r="D72" s="33" t="s">
        <v>48</v>
      </c>
      <c r="E72" s="32" t="s">
        <v>49</v>
      </c>
      <c r="F72" s="33" t="s">
        <v>50</v>
      </c>
      <c r="G72" s="33" t="s">
        <v>51</v>
      </c>
      <c r="H72" s="32" t="s">
        <v>52</v>
      </c>
      <c r="I72" s="34" t="s">
        <v>53</v>
      </c>
      <c r="J72" s="34" t="s">
        <v>54</v>
      </c>
      <c r="K72" s="35" t="s">
        <v>53</v>
      </c>
      <c r="L72" s="36" t="s">
        <v>54</v>
      </c>
    </row>
    <row r="73" spans="1:12" ht="12.75">
      <c r="A73" s="48">
        <v>1</v>
      </c>
      <c r="B73" s="22">
        <v>1</v>
      </c>
      <c r="C73" s="22">
        <f aca="true" t="shared" si="9" ref="C73:C83">545*B73</f>
        <v>545</v>
      </c>
      <c r="D73" s="25">
        <f>20*POWER((C73/H73),0.5)</f>
        <v>249.5710605933995</v>
      </c>
      <c r="E73" s="22">
        <v>4.1</v>
      </c>
      <c r="F73" s="26">
        <f>230000*POWER(C73,2)/POWER(D73,5)</f>
        <v>0.07055856138981254</v>
      </c>
      <c r="G73" s="26">
        <f>E73*F73</f>
        <v>0.2892901016982314</v>
      </c>
      <c r="H73" s="27">
        <v>3.5</v>
      </c>
      <c r="I73" s="28">
        <v>225</v>
      </c>
      <c r="J73" s="28">
        <f>(0.785*POWER(D73,2))/I73</f>
        <v>217.30793650793652</v>
      </c>
      <c r="K73" s="47">
        <v>225</v>
      </c>
      <c r="L73" s="12">
        <v>220</v>
      </c>
    </row>
    <row r="74" spans="1:12" ht="12.75">
      <c r="A74" s="48">
        <v>2</v>
      </c>
      <c r="B74" s="22">
        <v>4</v>
      </c>
      <c r="C74" s="22">
        <f t="shared" si="9"/>
        <v>2180</v>
      </c>
      <c r="D74" s="25">
        <f>20*POWER((C74/H74),0.5)</f>
        <v>391.12971779238524</v>
      </c>
      <c r="E74" s="22">
        <v>4.1</v>
      </c>
      <c r="F74" s="26">
        <f>230000*POWER(C74,2)/POWER(D74,5)</f>
        <v>0.11940891442258302</v>
      </c>
      <c r="G74" s="26">
        <f>E74*F74</f>
        <v>0.4895765491325903</v>
      </c>
      <c r="H74" s="27">
        <v>5.7</v>
      </c>
      <c r="I74" s="28">
        <v>250</v>
      </c>
      <c r="J74" s="28">
        <f>(0.785*POWER(D74,2))/I74</f>
        <v>480.3649122807019</v>
      </c>
      <c r="K74" s="47">
        <v>250</v>
      </c>
      <c r="L74" s="12">
        <v>480</v>
      </c>
    </row>
    <row r="75" spans="1:12" ht="12.75">
      <c r="A75" s="48">
        <v>3</v>
      </c>
      <c r="B75" s="22">
        <v>5</v>
      </c>
      <c r="C75" s="22">
        <f t="shared" si="9"/>
        <v>2725</v>
      </c>
      <c r="D75" s="25">
        <f>20*POWER((C75/H75),0.5)</f>
        <v>426.2237284181474</v>
      </c>
      <c r="E75" s="22">
        <v>4.1</v>
      </c>
      <c r="F75" s="26">
        <f>230000*POWER(C75,2)/POWER(D75,5)</f>
        <v>0.12141510795764654</v>
      </c>
      <c r="G75" s="26">
        <f>E75*F75</f>
        <v>0.49780194262635075</v>
      </c>
      <c r="H75" s="27">
        <v>6</v>
      </c>
      <c r="I75" s="28">
        <v>275</v>
      </c>
      <c r="J75" s="28">
        <f>(0.785*POWER(D75,2))/I75</f>
        <v>518.5757575757576</v>
      </c>
      <c r="K75" s="47">
        <v>275</v>
      </c>
      <c r="L75" s="12">
        <v>520</v>
      </c>
    </row>
    <row r="76" spans="1:12" ht="12.75">
      <c r="A76" s="48">
        <v>4</v>
      </c>
      <c r="B76" s="22">
        <v>8</v>
      </c>
      <c r="C76" s="22">
        <f t="shared" si="9"/>
        <v>4360</v>
      </c>
      <c r="D76" s="25">
        <f aca="true" t="shared" si="10" ref="D76:D83">20*POWER((C76/H76),0.5)</f>
        <v>499.142121186799</v>
      </c>
      <c r="E76" s="22">
        <v>4.1</v>
      </c>
      <c r="F76" s="26">
        <f aca="true" t="shared" si="11" ref="F76:F83">230000*POWER(C76,2)/POWER(D76,5)</f>
        <v>0.14111712277962507</v>
      </c>
      <c r="G76" s="26">
        <f aca="true" t="shared" si="12" ref="G76:G83">E76*F76</f>
        <v>0.5785802033964628</v>
      </c>
      <c r="H76" s="27">
        <v>7</v>
      </c>
      <c r="I76" s="28">
        <v>300</v>
      </c>
      <c r="J76" s="28">
        <f aca="true" t="shared" si="13" ref="J76:J83">(0.785*POWER(D76,2))/I76</f>
        <v>651.9238095238096</v>
      </c>
      <c r="K76" s="47">
        <v>300</v>
      </c>
      <c r="L76" s="12">
        <v>650</v>
      </c>
    </row>
    <row r="77" spans="1:12" ht="12.75">
      <c r="A77" s="48">
        <v>5</v>
      </c>
      <c r="B77" s="22">
        <v>9</v>
      </c>
      <c r="C77" s="22">
        <f t="shared" si="9"/>
        <v>4905</v>
      </c>
      <c r="D77" s="25">
        <f t="shared" si="10"/>
        <v>514.9127451667274</v>
      </c>
      <c r="E77" s="22">
        <v>4.1</v>
      </c>
      <c r="F77" s="26">
        <f t="shared" si="11"/>
        <v>0.15287541576488164</v>
      </c>
      <c r="G77" s="26">
        <f t="shared" si="12"/>
        <v>0.6267892046360147</v>
      </c>
      <c r="H77" s="27">
        <v>7.4</v>
      </c>
      <c r="I77" s="28">
        <v>300</v>
      </c>
      <c r="J77" s="28">
        <f t="shared" si="13"/>
        <v>693.7702702702703</v>
      </c>
      <c r="K77" s="47">
        <v>300</v>
      </c>
      <c r="L77" s="12">
        <v>700</v>
      </c>
    </row>
    <row r="78" spans="1:12" ht="12.75">
      <c r="A78" s="48">
        <v>6</v>
      </c>
      <c r="B78" s="22">
        <v>12</v>
      </c>
      <c r="C78" s="22">
        <f t="shared" si="9"/>
        <v>6540</v>
      </c>
      <c r="D78" s="25">
        <f t="shared" si="10"/>
        <v>571.8391382198319</v>
      </c>
      <c r="E78" s="22">
        <v>4.1</v>
      </c>
      <c r="F78" s="26">
        <f t="shared" si="11"/>
        <v>0.16088440586001393</v>
      </c>
      <c r="G78" s="26">
        <f t="shared" si="12"/>
        <v>0.6596260640260571</v>
      </c>
      <c r="H78" s="27">
        <v>8</v>
      </c>
      <c r="I78" s="28">
        <v>325</v>
      </c>
      <c r="J78" s="28">
        <f t="shared" si="13"/>
        <v>789.8307692307692</v>
      </c>
      <c r="K78" s="47">
        <v>325</v>
      </c>
      <c r="L78" s="12">
        <v>800</v>
      </c>
    </row>
    <row r="79" spans="1:12" ht="12.75">
      <c r="A79" s="48">
        <v>7</v>
      </c>
      <c r="B79" s="22">
        <v>13</v>
      </c>
      <c r="C79" s="22">
        <f t="shared" si="9"/>
        <v>7085</v>
      </c>
      <c r="D79" s="25">
        <f t="shared" si="10"/>
        <v>587.8858359388845</v>
      </c>
      <c r="E79" s="22">
        <v>4.1</v>
      </c>
      <c r="F79" s="26">
        <f t="shared" si="11"/>
        <v>0.16441542573590479</v>
      </c>
      <c r="G79" s="26">
        <f t="shared" si="12"/>
        <v>0.6741032455172096</v>
      </c>
      <c r="H79" s="27">
        <v>8.2</v>
      </c>
      <c r="I79" s="28">
        <v>325</v>
      </c>
      <c r="J79" s="28">
        <f t="shared" si="13"/>
        <v>834.7804878048784</v>
      </c>
      <c r="K79" s="47">
        <v>325</v>
      </c>
      <c r="L79" s="12">
        <v>840</v>
      </c>
    </row>
    <row r="80" spans="1:12" ht="12.75">
      <c r="A80" s="48">
        <v>8</v>
      </c>
      <c r="B80" s="22">
        <v>16</v>
      </c>
      <c r="C80" s="22">
        <f t="shared" si="9"/>
        <v>8720</v>
      </c>
      <c r="D80" s="25">
        <f t="shared" si="10"/>
        <v>629.5741706611194</v>
      </c>
      <c r="E80" s="22">
        <v>4.1</v>
      </c>
      <c r="F80" s="26">
        <f t="shared" si="11"/>
        <v>0.17681792739861338</v>
      </c>
      <c r="G80" s="26">
        <f t="shared" si="12"/>
        <v>0.7249535023343148</v>
      </c>
      <c r="H80" s="27">
        <v>8.8</v>
      </c>
      <c r="I80" s="28">
        <v>325</v>
      </c>
      <c r="J80" s="28">
        <f t="shared" si="13"/>
        <v>957.3706293706293</v>
      </c>
      <c r="K80" s="47">
        <v>325</v>
      </c>
      <c r="L80" s="12">
        <v>960</v>
      </c>
    </row>
    <row r="81" spans="1:12" ht="12.75">
      <c r="A81" s="48">
        <v>9</v>
      </c>
      <c r="B81" s="22">
        <v>17</v>
      </c>
      <c r="C81" s="22">
        <f t="shared" si="9"/>
        <v>9265</v>
      </c>
      <c r="D81" s="25">
        <f t="shared" si="10"/>
        <v>641.6991333777675</v>
      </c>
      <c r="E81" s="22">
        <v>4.1</v>
      </c>
      <c r="F81" s="26">
        <f t="shared" si="11"/>
        <v>0.18145185795576474</v>
      </c>
      <c r="G81" s="26">
        <f t="shared" si="12"/>
        <v>0.7439526176186354</v>
      </c>
      <c r="H81" s="27">
        <v>9</v>
      </c>
      <c r="I81" s="28">
        <v>325</v>
      </c>
      <c r="J81" s="28">
        <f t="shared" si="13"/>
        <v>994.6017094017096</v>
      </c>
      <c r="K81" s="47">
        <v>325</v>
      </c>
      <c r="L81" s="12">
        <v>1000</v>
      </c>
    </row>
    <row r="82" spans="1:12" ht="12.75">
      <c r="A82" s="48">
        <v>10</v>
      </c>
      <c r="B82" s="22">
        <v>20</v>
      </c>
      <c r="C82" s="22">
        <f t="shared" si="9"/>
        <v>10900</v>
      </c>
      <c r="D82" s="25">
        <f t="shared" si="10"/>
        <v>673.918887305191</v>
      </c>
      <c r="E82" s="22">
        <v>5.3</v>
      </c>
      <c r="F82" s="26">
        <f t="shared" si="11"/>
        <v>0.1965815211527156</v>
      </c>
      <c r="G82" s="26">
        <f t="shared" si="12"/>
        <v>1.0418820621093927</v>
      </c>
      <c r="H82" s="27">
        <v>9.6</v>
      </c>
      <c r="I82" s="28">
        <v>350</v>
      </c>
      <c r="J82" s="28">
        <f t="shared" si="13"/>
        <v>1018.6309523809526</v>
      </c>
      <c r="K82" s="47">
        <v>350</v>
      </c>
      <c r="L82" s="12">
        <v>1020</v>
      </c>
    </row>
    <row r="83" spans="1:12" ht="12.75">
      <c r="A83" s="48">
        <v>11</v>
      </c>
      <c r="B83" s="22">
        <v>21</v>
      </c>
      <c r="C83" s="22">
        <f t="shared" si="9"/>
        <v>11445</v>
      </c>
      <c r="D83" s="25">
        <f t="shared" si="10"/>
        <v>683.4784979374678</v>
      </c>
      <c r="E83" s="22">
        <v>4.1</v>
      </c>
      <c r="F83" s="26">
        <f t="shared" si="11"/>
        <v>0.20199245538318467</v>
      </c>
      <c r="G83" s="26">
        <f t="shared" si="12"/>
        <v>0.8281690670710571</v>
      </c>
      <c r="H83" s="27">
        <v>9.8</v>
      </c>
      <c r="I83" s="28">
        <v>350</v>
      </c>
      <c r="J83" s="28">
        <f t="shared" si="13"/>
        <v>1047.734693877551</v>
      </c>
      <c r="K83" s="47">
        <v>350</v>
      </c>
      <c r="L83" s="12">
        <v>1050</v>
      </c>
    </row>
    <row r="84" spans="2:12" ht="15">
      <c r="B84" s="29"/>
      <c r="C84" s="29"/>
      <c r="D84" s="29"/>
      <c r="E84" s="29"/>
      <c r="F84" s="30" t="s">
        <v>17</v>
      </c>
      <c r="G84" s="31">
        <f>SUM(G73:G83)</f>
        <v>7.154724560166317</v>
      </c>
      <c r="H84" s="30" t="s">
        <v>5</v>
      </c>
      <c r="I84" s="29"/>
      <c r="J84" s="29"/>
      <c r="K84" s="29"/>
      <c r="L84" s="29"/>
    </row>
    <row r="85" spans="6:9" ht="15">
      <c r="F85" s="14"/>
      <c r="G85" s="15"/>
      <c r="H85" s="5"/>
      <c r="I85" s="13"/>
    </row>
    <row r="86" spans="2:9" ht="18">
      <c r="B86" s="7" t="s">
        <v>16</v>
      </c>
      <c r="C86" s="7" t="s">
        <v>28</v>
      </c>
      <c r="D86" s="7"/>
      <c r="E86" s="7"/>
      <c r="F86" s="7"/>
      <c r="G86" s="15"/>
      <c r="H86" s="5"/>
      <c r="I86" s="13"/>
    </row>
    <row r="87" spans="2:9" ht="26.25">
      <c r="B87" s="2"/>
      <c r="C87" s="2"/>
      <c r="D87" s="32" t="s">
        <v>47</v>
      </c>
      <c r="E87" s="22" t="s">
        <v>62</v>
      </c>
      <c r="F87" s="23" t="s">
        <v>15</v>
      </c>
      <c r="G87" s="15"/>
      <c r="H87" s="5"/>
      <c r="I87" s="13"/>
    </row>
    <row r="88" spans="2:9" ht="15">
      <c r="B88" s="11" t="s">
        <v>14</v>
      </c>
      <c r="C88" s="11" t="s">
        <v>30</v>
      </c>
      <c r="D88" s="40"/>
      <c r="E88" s="40"/>
      <c r="F88" s="23" t="s">
        <v>61</v>
      </c>
      <c r="G88" s="15"/>
      <c r="H88" s="5"/>
      <c r="I88" s="13"/>
    </row>
    <row r="89" spans="2:9" ht="15">
      <c r="B89" s="11" t="s">
        <v>18</v>
      </c>
      <c r="C89" s="3" t="s">
        <v>31</v>
      </c>
      <c r="D89" s="41"/>
      <c r="E89" s="42"/>
      <c r="F89" s="25">
        <f>G84</f>
        <v>7.154724560166317</v>
      </c>
      <c r="G89" s="15"/>
      <c r="H89" s="5"/>
      <c r="I89" s="13"/>
    </row>
    <row r="90" spans="2:9" ht="15">
      <c r="B90" s="11" t="s">
        <v>19</v>
      </c>
      <c r="C90" s="3" t="s">
        <v>32</v>
      </c>
      <c r="D90" s="41"/>
      <c r="E90" s="22">
        <v>0</v>
      </c>
      <c r="F90" s="25">
        <f>E90*8</f>
        <v>0</v>
      </c>
      <c r="G90" s="15"/>
      <c r="H90" s="5"/>
      <c r="I90" s="13"/>
    </row>
    <row r="91" spans="2:9" ht="15">
      <c r="B91" s="11" t="s">
        <v>20</v>
      </c>
      <c r="C91" s="3" t="s">
        <v>33</v>
      </c>
      <c r="D91" s="41"/>
      <c r="E91" s="22">
        <v>1</v>
      </c>
      <c r="F91" s="25">
        <f>E91*6</f>
        <v>6</v>
      </c>
      <c r="G91" s="15"/>
      <c r="H91" s="5"/>
      <c r="I91" s="13"/>
    </row>
    <row r="92" spans="2:9" ht="15">
      <c r="B92" s="11" t="s">
        <v>21</v>
      </c>
      <c r="C92" s="3" t="s">
        <v>58</v>
      </c>
      <c r="D92" s="41"/>
      <c r="E92" s="22">
        <v>0</v>
      </c>
      <c r="F92" s="25">
        <f>E92*6</f>
        <v>0</v>
      </c>
      <c r="G92" s="15"/>
      <c r="H92" s="5"/>
      <c r="I92" s="13"/>
    </row>
    <row r="93" spans="2:9" ht="15">
      <c r="B93" s="11" t="s">
        <v>22</v>
      </c>
      <c r="C93" s="3" t="s">
        <v>34</v>
      </c>
      <c r="D93" s="41"/>
      <c r="E93" s="22">
        <v>0</v>
      </c>
      <c r="F93" s="25">
        <f>E93*8</f>
        <v>0</v>
      </c>
      <c r="G93" s="15"/>
      <c r="H93" s="5"/>
      <c r="I93" s="13"/>
    </row>
    <row r="94" spans="2:9" ht="15">
      <c r="B94" s="11" t="s">
        <v>23</v>
      </c>
      <c r="C94" s="3" t="s">
        <v>35</v>
      </c>
      <c r="D94" s="41"/>
      <c r="E94" s="22">
        <v>1</v>
      </c>
      <c r="F94" s="25">
        <f>E94*4</f>
        <v>4</v>
      </c>
      <c r="G94" s="15"/>
      <c r="H94" s="5"/>
      <c r="I94" s="13"/>
    </row>
    <row r="95" spans="2:9" ht="15">
      <c r="B95" s="11" t="s">
        <v>24</v>
      </c>
      <c r="C95" s="3" t="s">
        <v>60</v>
      </c>
      <c r="D95" s="41"/>
      <c r="E95" s="22">
        <v>1</v>
      </c>
      <c r="F95" s="25">
        <f>E95*3</f>
        <v>3</v>
      </c>
      <c r="G95" s="15"/>
      <c r="H95" s="5"/>
      <c r="I95" s="13"/>
    </row>
    <row r="96" spans="2:9" ht="15">
      <c r="B96" s="11" t="s">
        <v>25</v>
      </c>
      <c r="C96" s="3" t="s">
        <v>59</v>
      </c>
      <c r="D96" s="22">
        <v>12000</v>
      </c>
      <c r="E96" s="43"/>
      <c r="F96" s="25">
        <f>D96*0.0006</f>
        <v>7.199999999999999</v>
      </c>
      <c r="G96" s="15"/>
      <c r="H96" s="5"/>
      <c r="I96" s="13"/>
    </row>
    <row r="97" spans="2:9" ht="15">
      <c r="B97" s="1"/>
      <c r="C97" s="1"/>
      <c r="D97" s="18"/>
      <c r="E97" s="30" t="s">
        <v>15</v>
      </c>
      <c r="F97" s="21">
        <f>SUM(F89:F96)</f>
        <v>27.354724560166314</v>
      </c>
      <c r="G97" s="15"/>
      <c r="H97" s="5"/>
      <c r="I97" s="13"/>
    </row>
    <row r="98" spans="2:9" ht="15">
      <c r="B98" s="17">
        <v>5</v>
      </c>
      <c r="C98" s="8" t="s">
        <v>27</v>
      </c>
      <c r="D98" s="8"/>
      <c r="F98" s="14"/>
      <c r="G98" s="15"/>
      <c r="H98" s="5"/>
      <c r="I98" s="13"/>
    </row>
    <row r="99" spans="2:9" ht="26.25">
      <c r="B99" s="18" t="s">
        <v>42</v>
      </c>
      <c r="C99" s="32" t="s">
        <v>55</v>
      </c>
      <c r="D99" s="22">
        <v>12000</v>
      </c>
      <c r="F99" s="14"/>
      <c r="G99" s="15"/>
      <c r="H99" s="5"/>
      <c r="I99" s="13"/>
    </row>
    <row r="100" spans="2:9" ht="26.25">
      <c r="B100" s="18" t="s">
        <v>43</v>
      </c>
      <c r="C100" s="32" t="s">
        <v>56</v>
      </c>
      <c r="D100" s="22">
        <v>50</v>
      </c>
      <c r="F100" s="14"/>
      <c r="G100" s="15"/>
      <c r="H100" s="5"/>
      <c r="I100" s="13"/>
    </row>
    <row r="101" spans="2:9" ht="15">
      <c r="B101" s="19" t="s">
        <v>44</v>
      </c>
      <c r="C101" s="23" t="s">
        <v>37</v>
      </c>
      <c r="D101" s="19">
        <f>0.0043*D99*D100</f>
        <v>2580</v>
      </c>
      <c r="F101" s="14"/>
      <c r="G101" s="15"/>
      <c r="H101" s="5"/>
      <c r="I101" s="13"/>
    </row>
    <row r="103" ht="12.75">
      <c r="B103" t="s">
        <v>80</v>
      </c>
    </row>
    <row r="105" spans="3:6" ht="12.75">
      <c r="C105" s="51" t="s">
        <v>81</v>
      </c>
      <c r="D105" s="51" t="s">
        <v>82</v>
      </c>
      <c r="E105" s="70" t="s">
        <v>84</v>
      </c>
      <c r="F105" s="70"/>
    </row>
    <row r="106" spans="3:6" ht="12.75">
      <c r="C106" s="51">
        <v>32000</v>
      </c>
      <c r="D106" s="51">
        <v>1100</v>
      </c>
      <c r="E106" s="85">
        <f>C106/D106</f>
        <v>29.09090909090909</v>
      </c>
      <c r="F106" s="85"/>
    </row>
    <row r="107" spans="5:6" ht="12.75">
      <c r="E107" s="86" t="s">
        <v>85</v>
      </c>
      <c r="F107" s="86"/>
    </row>
  </sheetData>
  <mergeCells count="42">
    <mergeCell ref="E105:F105"/>
    <mergeCell ref="E106:F106"/>
    <mergeCell ref="E107:F107"/>
    <mergeCell ref="A63:I63"/>
    <mergeCell ref="A64:I64"/>
    <mergeCell ref="A65:B65"/>
    <mergeCell ref="D65:E65"/>
    <mergeCell ref="F65:I66"/>
    <mergeCell ref="A66:E66"/>
    <mergeCell ref="A70:E70"/>
    <mergeCell ref="K70:L70"/>
    <mergeCell ref="A71:H71"/>
    <mergeCell ref="I71:J71"/>
    <mergeCell ref="K71:L71"/>
    <mergeCell ref="A67:E67"/>
    <mergeCell ref="H67:H69"/>
    <mergeCell ref="I67:I68"/>
    <mergeCell ref="A68:E68"/>
    <mergeCell ref="A69:E69"/>
    <mergeCell ref="B58:C58"/>
    <mergeCell ref="A5:E5"/>
    <mergeCell ref="A4:B4"/>
    <mergeCell ref="B53:B54"/>
    <mergeCell ref="I10:J10"/>
    <mergeCell ref="F4:I5"/>
    <mergeCell ref="I6:I7"/>
    <mergeCell ref="H6:H8"/>
    <mergeCell ref="F56:G56"/>
    <mergeCell ref="C53:E54"/>
    <mergeCell ref="C55:E55"/>
    <mergeCell ref="K10:L10"/>
    <mergeCell ref="A10:H10"/>
    <mergeCell ref="A3:I3"/>
    <mergeCell ref="A2:I2"/>
    <mergeCell ref="K9:L9"/>
    <mergeCell ref="I53:I54"/>
    <mergeCell ref="C52:I52"/>
    <mergeCell ref="A9:E9"/>
    <mergeCell ref="D4:E4"/>
    <mergeCell ref="A8:E8"/>
    <mergeCell ref="A7:E7"/>
    <mergeCell ref="A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2006-04-14T06:52:02Z</cp:lastPrinted>
  <dcterms:created xsi:type="dcterms:W3CDTF">2004-04-30T05:35:09Z</dcterms:created>
  <dcterms:modified xsi:type="dcterms:W3CDTF">2007-08-14T19:00:49Z</dcterms:modified>
  <cp:category/>
  <cp:version/>
  <cp:contentType/>
  <cp:contentStatus/>
</cp:coreProperties>
</file>