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<sst xmlns="http://schemas.openxmlformats.org/spreadsheetml/2006/main" count="605" uniqueCount="257">
  <si>
    <t>SOĞUTMA KLİMA HESABI</t>
  </si>
  <si>
    <t>Ofis</t>
  </si>
  <si>
    <t>Banka</t>
  </si>
  <si>
    <t>Eczane</t>
  </si>
  <si>
    <t>kcal/h</t>
  </si>
  <si>
    <t>3-1-</t>
  </si>
  <si>
    <t>m3/h</t>
  </si>
  <si>
    <t>3.2-</t>
  </si>
  <si>
    <t>m</t>
  </si>
  <si>
    <t>2.1-</t>
  </si>
  <si>
    <t>mm</t>
  </si>
  <si>
    <t>mss</t>
  </si>
  <si>
    <t>4-</t>
  </si>
  <si>
    <t>Lt</t>
  </si>
  <si>
    <t>5.1-</t>
  </si>
  <si>
    <t>m3</t>
  </si>
  <si>
    <t>*2-</t>
  </si>
  <si>
    <t>KW</t>
  </si>
  <si>
    <t xml:space="preserve">  V R F   TABLO DEĞERLERİ</t>
  </si>
  <si>
    <t>No</t>
  </si>
  <si>
    <t>Mahal</t>
  </si>
  <si>
    <t>m2</t>
  </si>
  <si>
    <t xml:space="preserve">Qh </t>
  </si>
  <si>
    <t xml:space="preserve">Qc </t>
  </si>
  <si>
    <t>Qc</t>
  </si>
  <si>
    <t>Oyun S</t>
  </si>
  <si>
    <t>Konut</t>
  </si>
  <si>
    <t>Lokanta</t>
  </si>
  <si>
    <t>Sinema</t>
  </si>
  <si>
    <t>Ahır</t>
  </si>
  <si>
    <t xml:space="preserve">Mahal </t>
  </si>
  <si>
    <t>Kat</t>
  </si>
  <si>
    <t>Topl</t>
  </si>
  <si>
    <t>Soğ Yükü</t>
  </si>
  <si>
    <t>d</t>
  </si>
  <si>
    <t>Qp</t>
  </si>
  <si>
    <t>Hm</t>
  </si>
  <si>
    <t>V</t>
  </si>
  <si>
    <t>Kort</t>
  </si>
  <si>
    <t>Berber</t>
  </si>
  <si>
    <t>Okul</t>
  </si>
  <si>
    <t>S</t>
  </si>
  <si>
    <t>C</t>
  </si>
  <si>
    <t>1.BÖLGE</t>
  </si>
  <si>
    <t>2.BÖLGE</t>
  </si>
  <si>
    <t>3.BÖLGE</t>
  </si>
  <si>
    <t>4.BÖLGE</t>
  </si>
  <si>
    <t>BÖLGE</t>
  </si>
  <si>
    <t>kc/
m2.K</t>
  </si>
  <si>
    <t>W/
m2.K</t>
  </si>
  <si>
    <t>PAKET SOĞUTMA GRUBU HESABI</t>
  </si>
  <si>
    <t xml:space="preserve">Hava
Debi </t>
  </si>
  <si>
    <t>Seç
 İç
 Ün.</t>
  </si>
  <si>
    <t>TÜRKİYE İL-İLÇE. KIŞ-YAZ SICAKLIK-BÖLGE TABLOSU</t>
  </si>
  <si>
    <t>ŞEHİR</t>
  </si>
  <si>
    <t xml:space="preserve">KIŞ </t>
  </si>
  <si>
    <t>YAZ</t>
  </si>
  <si>
    <t>Böl
ge</t>
  </si>
  <si>
    <t>ADANA</t>
  </si>
  <si>
    <t>İSTANBUL</t>
  </si>
  <si>
    <t>IĞDIR</t>
  </si>
  <si>
    <t>YOZGAT</t>
  </si>
  <si>
    <t>ADAPAZARI</t>
  </si>
  <si>
    <t>İZMİR</t>
  </si>
  <si>
    <t>ISPARTA</t>
  </si>
  <si>
    <t>ZONGULDAK</t>
  </si>
  <si>
    <t>AFYON</t>
  </si>
  <si>
    <t>KARS</t>
  </si>
  <si>
    <t>BODRUM</t>
  </si>
  <si>
    <t>İSKENDERUN</t>
  </si>
  <si>
    <t>ANKARA</t>
  </si>
  <si>
    <t>KASTAMONU</t>
  </si>
  <si>
    <t>DATÇA</t>
  </si>
  <si>
    <t>OSMANİYE</t>
  </si>
  <si>
    <t>ANTAKYA</t>
  </si>
  <si>
    <t>KAYSERİ</t>
  </si>
  <si>
    <t>AYVALIK</t>
  </si>
  <si>
    <t>KÖYCEĞİZ</t>
  </si>
  <si>
    <t>ANTALYA</t>
  </si>
  <si>
    <t>KIRŞEHİR</t>
  </si>
  <si>
    <t>FETHİYE</t>
  </si>
  <si>
    <t>MİLAS</t>
  </si>
  <si>
    <t>AYDIN</t>
  </si>
  <si>
    <t>KOCAELİ</t>
  </si>
  <si>
    <t>ADIYAMAN</t>
  </si>
  <si>
    <t>GÖKOVA</t>
  </si>
  <si>
    <t>BALIKESİR</t>
  </si>
  <si>
    <t>KONYA</t>
  </si>
  <si>
    <t>AMASYA</t>
  </si>
  <si>
    <t>MARMARİ</t>
  </si>
  <si>
    <t>BANDIRMA</t>
  </si>
  <si>
    <t>KÜTAHYA</t>
  </si>
  <si>
    <t>BARTIN</t>
  </si>
  <si>
    <t>DALAMAN</t>
  </si>
  <si>
    <t>BİLECİK</t>
  </si>
  <si>
    <t>MALATYA</t>
  </si>
  <si>
    <t>BATMAN</t>
  </si>
  <si>
    <t>ŞIRNAK</t>
  </si>
  <si>
    <t>BOLU</t>
  </si>
  <si>
    <t>MANİSA</t>
  </si>
  <si>
    <t>K.MARAŞ</t>
  </si>
  <si>
    <t>HOPA</t>
  </si>
  <si>
    <t>BURDUR</t>
  </si>
  <si>
    <t>MARDİN</t>
  </si>
  <si>
    <t>ORDU</t>
  </si>
  <si>
    <t>DÜZCE</t>
  </si>
  <si>
    <t>BURSA</t>
  </si>
  <si>
    <t>MERSİN</t>
  </si>
  <si>
    <t>ARHAVİ</t>
  </si>
  <si>
    <t>ABANA</t>
  </si>
  <si>
    <t>ÇANAKKALE</t>
  </si>
  <si>
    <t>MUĞLA</t>
  </si>
  <si>
    <t>İNEBOLU</t>
  </si>
  <si>
    <t>KİLİS</t>
  </si>
  <si>
    <t>ÇANKIRI</t>
  </si>
  <si>
    <t>NİĞDE</t>
  </si>
  <si>
    <t>BOZKURT</t>
  </si>
  <si>
    <t>YALOVA</t>
  </si>
  <si>
    <t>ÇORUM</t>
  </si>
  <si>
    <t>RİZE</t>
  </si>
  <si>
    <t>ÇATALZEYTİN</t>
  </si>
  <si>
    <t>CİDE</t>
  </si>
  <si>
    <t>DENİZLİ</t>
  </si>
  <si>
    <t>SAMSUN</t>
  </si>
  <si>
    <t>DOĞANYURT</t>
  </si>
  <si>
    <t>ARTVİN</t>
  </si>
  <si>
    <t>DİYARBAKIR</t>
  </si>
  <si>
    <t>SİİRT</t>
  </si>
  <si>
    <t>AKSARAY</t>
  </si>
  <si>
    <t>BİNGÖL</t>
  </si>
  <si>
    <t>EDİRNE</t>
  </si>
  <si>
    <t>SİNOP</t>
  </si>
  <si>
    <t>KARAMAN</t>
  </si>
  <si>
    <t>KARABÜK</t>
  </si>
  <si>
    <t>ELAZIĞ</t>
  </si>
  <si>
    <t>SİVAS</t>
  </si>
  <si>
    <t>KIRIKALE</t>
  </si>
  <si>
    <t>NEVŞEHİR</t>
  </si>
  <si>
    <t>ERZİNCAN</t>
  </si>
  <si>
    <t>ŞANLIURFA</t>
  </si>
  <si>
    <t>TOKAT</t>
  </si>
  <si>
    <t>TUNCELİ</t>
  </si>
  <si>
    <t>ERZURUM</t>
  </si>
  <si>
    <t>TEKİRDAĞ</t>
  </si>
  <si>
    <t>DURSUNBEY</t>
  </si>
  <si>
    <t>ULUS</t>
  </si>
  <si>
    <t>ESKİŞEHİR</t>
  </si>
  <si>
    <t>TRABZON</t>
  </si>
  <si>
    <t>KIRKLARELİ</t>
  </si>
  <si>
    <t>TOSYA</t>
  </si>
  <si>
    <t>GAZİANTEP</t>
  </si>
  <si>
    <t>UŞAK</t>
  </si>
  <si>
    <t>POZANTI</t>
  </si>
  <si>
    <t>AĞRI</t>
  </si>
  <si>
    <t>GİRESUN</t>
  </si>
  <si>
    <t>VAN</t>
  </si>
  <si>
    <t>KORKUTELİ</t>
  </si>
  <si>
    <t>BAYBURT</t>
  </si>
  <si>
    <t>ULUDAĞ</t>
  </si>
  <si>
    <t>AFŞİN</t>
  </si>
  <si>
    <t>MERZİFON</t>
  </si>
  <si>
    <t>BİTLİS</t>
  </si>
  <si>
    <t>KIĞI</t>
  </si>
  <si>
    <t>GÖKSUN</t>
  </si>
  <si>
    <t>ARDAHAN</t>
  </si>
  <si>
    <t>MUŞ</t>
  </si>
  <si>
    <t>PÜLÜMÜR</t>
  </si>
  <si>
    <t>Ş.KARAHİSAR</t>
  </si>
  <si>
    <t>MESUDİYE</t>
  </si>
  <si>
    <t>KELES</t>
  </si>
  <si>
    <t>SOLHAN</t>
  </si>
  <si>
    <t>ELBİSTAN</t>
  </si>
  <si>
    <t>GÜMÜŞHANE</t>
  </si>
  <si>
    <t>kc/h
m2</t>
  </si>
  <si>
    <t>Yaz</t>
  </si>
  <si>
    <t>Kış</t>
  </si>
  <si>
    <r>
      <t>Kdd</t>
    </r>
    <r>
      <rPr>
        <sz val="8"/>
        <rFont val="Arial Tur"/>
        <family val="0"/>
      </rPr>
      <t xml:space="preserve">
W/
m2.K</t>
    </r>
  </si>
  <si>
    <t>Mahal
Hacim
Vb</t>
  </si>
  <si>
    <t>Mahal
Cam
 Alanı
Ac</t>
  </si>
  <si>
    <t xml:space="preserve">Cam
Isı
Geç.
Kats
Kc  </t>
  </si>
  <si>
    <t xml:space="preserve">Duv
Isı
Geç
Kats
Kdd </t>
  </si>
  <si>
    <t>SEÇİLEN
KATSAYILAR</t>
  </si>
  <si>
    <t>Ort.
Isı
İlet
Kats</t>
  </si>
  <si>
    <t>Pompa
Debisi</t>
  </si>
  <si>
    <t>Soğut
 Boru 
Çapı</t>
  </si>
  <si>
    <t>*Kritik
 Devre
 Uzunl</t>
  </si>
  <si>
    <t>Pomp
Basma
 Yüks</t>
  </si>
  <si>
    <t>Büzüş 
Tankı</t>
  </si>
  <si>
    <t>Vernik 
Atölye</t>
  </si>
  <si>
    <t>Büyük
Mutfak</t>
  </si>
  <si>
    <t>Otel 
Odası</t>
  </si>
  <si>
    <t>Otel-
Gn Hac</t>
  </si>
  <si>
    <t>Gros
 Mark</t>
  </si>
  <si>
    <t>Hast
Doğum</t>
  </si>
  <si>
    <t>Hast
Normal</t>
  </si>
  <si>
    <t>Kütüp
hane</t>
  </si>
  <si>
    <t>Montaj
Atöyel</t>
  </si>
  <si>
    <t>%100taze
 hava S.(AHU)</t>
  </si>
  <si>
    <t>*Mahal
 Hacmi</t>
  </si>
  <si>
    <t>Lik B
 Çapı</t>
  </si>
  <si>
    <t>Gaz B
Çapı</t>
  </si>
  <si>
    <t>Mah
Isıt
Yük</t>
  </si>
  <si>
    <t>Sant.Hava
 Debisi</t>
  </si>
  <si>
    <t>Isıtma
 Yükü</t>
  </si>
  <si>
    <t>Mahal
Soğut
 Yükü</t>
  </si>
  <si>
    <t>BÖLGE"S,C,Kdd"  KATSAYILARI</t>
  </si>
  <si>
    <t>Çamaşı
hane</t>
  </si>
  <si>
    <t>Kcal/h</t>
  </si>
  <si>
    <t>L</t>
  </si>
  <si>
    <t>Seçilen
Büz.Tankı</t>
  </si>
  <si>
    <t>Seçilen
Boru Çapı</t>
  </si>
  <si>
    <t>Dış Ünite motor Güc</t>
  </si>
  <si>
    <t xml:space="preserve">ISITMA-SOĞUTMA(VRF)
HESABI
</t>
  </si>
  <si>
    <t>Not: *, açık sarı renkler giriş, gül rengi değerler çıkış değerleridir.</t>
  </si>
  <si>
    <t>Soğut 
Yükü</t>
  </si>
  <si>
    <t>*Kat
Yüks
h</t>
  </si>
  <si>
    <t>*S</t>
  </si>
  <si>
    <t>*C</t>
  </si>
  <si>
    <t>*Ti</t>
  </si>
  <si>
    <t>*Td</t>
  </si>
  <si>
    <t>*Mah
Alanı
A</t>
  </si>
  <si>
    <t>ÖRNEK PROJE HESABI-1</t>
  </si>
  <si>
    <t>Mahal 
No</t>
  </si>
  <si>
    <t>Ad</t>
  </si>
  <si>
    <t>ÇO1</t>
  </si>
  <si>
    <t>Restaurant</t>
  </si>
  <si>
    <t>ÇA01</t>
  </si>
  <si>
    <t>ÇA02</t>
  </si>
  <si>
    <t>Mutfak</t>
  </si>
  <si>
    <t>TOPLAM</t>
  </si>
  <si>
    <t>3B01</t>
  </si>
  <si>
    <t>Süit Oda</t>
  </si>
  <si>
    <t>3B04,5</t>
  </si>
  <si>
    <t>Hol+Banyo</t>
  </si>
  <si>
    <t>3B02,6</t>
  </si>
  <si>
    <t>Süit Oda+
Hol</t>
  </si>
  <si>
    <t>3B03,8</t>
  </si>
  <si>
    <t>Süit Oda+
Banyo</t>
  </si>
  <si>
    <t>3B11,
12,9,13</t>
  </si>
  <si>
    <t>2*Süit Oda+
Banyo+Hol</t>
  </si>
  <si>
    <t>3A06</t>
  </si>
  <si>
    <t xml:space="preserve">Hol </t>
  </si>
  <si>
    <t>3A03,5</t>
  </si>
  <si>
    <t>3A01,2</t>
  </si>
  <si>
    <t>3A04</t>
  </si>
  <si>
    <t>3A11,13</t>
  </si>
  <si>
    <t>3A09,8</t>
  </si>
  <si>
    <t>ÇATI KATI VRF KRİTİK DEVRE
 BORU ÇAPI HESABI</t>
  </si>
  <si>
    <t>İç Ünit
Qc
KW</t>
  </si>
  <si>
    <t>ÇK</t>
  </si>
  <si>
    <t xml:space="preserve"> 1/2</t>
  </si>
  <si>
    <t>ÇAO1</t>
  </si>
  <si>
    <t xml:space="preserve">Seçilen Dış Ünite-SANYO </t>
  </si>
  <si>
    <t>3.N.K. İÇİN VRF KRİTİK DEVRE
 BORU ÇAPI HESABI</t>
  </si>
  <si>
    <t>3NK</t>
  </si>
  <si>
    <t>Kdd
W/
m2.K</t>
  </si>
  <si>
    <t>ISITMA-SOĞUTMA HESABI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</si>
</sst>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\ ?/2"/>
  </numFmts>
  <fonts count="11">
    <font>
      <sz val="10"/>
      <name val="Arial Tur"/>
      <family val="0"/>
    </font>
    <font>
      <sz val="8"/>
      <name val="Arial Tur"/>
      <family val="0"/>
    </font>
    <font>
      <sz val="14"/>
      <name val="Arial Tur"/>
      <family val="0"/>
    </font>
    <font>
      <b/>
      <sz val="11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b/>
      <sz val="8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2"/>
      <name val="Arial Tur"/>
      <family val="0"/>
    </font>
    <font>
      <sz val="16"/>
      <name val="Arial Tur"/>
      <family val="0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/>
    </xf>
    <xf numFmtId="0" fontId="1" fillId="6" borderId="2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4" borderId="3" xfId="0" applyFont="1" applyFill="1" applyBorder="1" applyAlignment="1">
      <alignment/>
    </xf>
    <xf numFmtId="0" fontId="1" fillId="4" borderId="1" xfId="0" applyFont="1" applyFill="1" applyBorder="1" applyAlignment="1">
      <alignment horizontal="center" wrapText="1"/>
    </xf>
    <xf numFmtId="1" fontId="1" fillId="4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/>
    </xf>
    <xf numFmtId="0" fontId="4" fillId="8" borderId="1" xfId="0" applyFont="1" applyFill="1" applyBorder="1" applyAlignment="1">
      <alignment/>
    </xf>
    <xf numFmtId="0" fontId="4" fillId="9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0" fillId="0" borderId="0" xfId="0" applyFill="1" applyAlignment="1">
      <alignment/>
    </xf>
    <xf numFmtId="0" fontId="3" fillId="5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" fontId="4" fillId="4" borderId="1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9" xfId="0" applyFont="1" applyFill="1" applyBorder="1" applyAlignment="1">
      <alignment/>
    </xf>
    <xf numFmtId="0" fontId="6" fillId="4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9" fillId="6" borderId="1" xfId="0" applyFont="1" applyFill="1" applyBorder="1" applyAlignment="1">
      <alignment wrapText="1"/>
    </xf>
    <xf numFmtId="0" fontId="9" fillId="6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2" fontId="0" fillId="0" borderId="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0" fillId="0" borderId="1" xfId="0" applyBorder="1" applyAlignment="1">
      <alignment/>
    </xf>
    <xf numFmtId="0" fontId="6" fillId="4" borderId="6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6" fillId="4" borderId="5" xfId="0" applyFont="1" applyFill="1" applyBorder="1" applyAlignment="1">
      <alignment/>
    </xf>
    <xf numFmtId="0" fontId="6" fillId="4" borderId="11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4" borderId="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6" fillId="0" borderId="13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4" borderId="6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3" borderId="15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7" fillId="2" borderId="1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0" fillId="0" borderId="8" xfId="0" applyBorder="1" applyAlignment="1">
      <alignment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7" borderId="6" xfId="0" applyFont="1" applyFill="1" applyBorder="1" applyAlignment="1">
      <alignment/>
    </xf>
    <xf numFmtId="0" fontId="8" fillId="7" borderId="7" xfId="0" applyFont="1" applyFill="1" applyBorder="1" applyAlignment="1">
      <alignment/>
    </xf>
    <xf numFmtId="0" fontId="5" fillId="0" borderId="11" xfId="0" applyFont="1" applyBorder="1" applyAlignment="1">
      <alignment/>
    </xf>
    <xf numFmtId="0" fontId="10" fillId="6" borderId="6" xfId="0" applyFont="1" applyFill="1" applyBorder="1" applyAlignment="1">
      <alignment/>
    </xf>
    <xf numFmtId="0" fontId="10" fillId="6" borderId="7" xfId="0" applyFont="1" applyFill="1" applyBorder="1" applyAlignment="1">
      <alignment/>
    </xf>
    <xf numFmtId="0" fontId="10" fillId="6" borderId="11" xfId="0" applyFont="1" applyFill="1" applyBorder="1" applyAlignment="1">
      <alignment/>
    </xf>
    <xf numFmtId="0" fontId="6" fillId="2" borderId="2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4" fillId="7" borderId="6" xfId="0" applyFont="1" applyFill="1" applyBorder="1" applyAlignment="1">
      <alignment/>
    </xf>
    <xf numFmtId="0" fontId="4" fillId="7" borderId="11" xfId="0" applyFont="1" applyFill="1" applyBorder="1" applyAlignment="1">
      <alignment/>
    </xf>
    <xf numFmtId="0" fontId="0" fillId="4" borderId="11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7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6" fillId="5" borderId="6" xfId="0" applyFont="1" applyFill="1" applyBorder="1" applyAlignment="1">
      <alignment horizontal="center" wrapText="1"/>
    </xf>
    <xf numFmtId="0" fontId="6" fillId="5" borderId="1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90"/>
  <sheetViews>
    <sheetView tabSelected="1" workbookViewId="0" topLeftCell="A76">
      <selection activeCell="A101" sqref="A101:Q101"/>
    </sheetView>
  </sheetViews>
  <sheetFormatPr defaultColWidth="9.00390625" defaultRowHeight="12.75"/>
  <cols>
    <col min="1" max="1" width="8.625" style="0" customWidth="1"/>
    <col min="2" max="2" width="12.00390625" style="0" customWidth="1"/>
    <col min="3" max="3" width="6.125" style="0" customWidth="1"/>
    <col min="4" max="4" width="5.125" style="0" customWidth="1"/>
    <col min="5" max="6" width="6.75390625" style="0" customWidth="1"/>
    <col min="7" max="7" width="5.625" style="0" customWidth="1"/>
    <col min="8" max="8" width="5.125" style="0" customWidth="1"/>
    <col min="9" max="9" width="6.125" style="0" customWidth="1"/>
    <col min="10" max="10" width="4.00390625" style="0" customWidth="1"/>
    <col min="11" max="11" width="5.25390625" style="0" customWidth="1"/>
    <col min="12" max="12" width="4.00390625" style="0" customWidth="1"/>
    <col min="13" max="13" width="5.625" style="0" customWidth="1"/>
    <col min="14" max="14" width="6.25390625" style="0" customWidth="1"/>
    <col min="15" max="15" width="5.875" style="0" customWidth="1"/>
    <col min="16" max="16" width="4.75390625" style="0" customWidth="1"/>
    <col min="17" max="17" width="5.125" style="0" customWidth="1"/>
  </cols>
  <sheetData>
    <row r="3" spans="1:18" ht="20.25">
      <c r="A3" s="111" t="s">
        <v>0</v>
      </c>
      <c r="B3" s="112"/>
      <c r="C3" s="112"/>
      <c r="D3" s="112"/>
      <c r="E3" s="112"/>
      <c r="F3" s="112"/>
      <c r="G3" s="113"/>
      <c r="H3" s="121" t="s">
        <v>18</v>
      </c>
      <c r="I3" s="122"/>
      <c r="J3" s="122"/>
      <c r="K3" s="122"/>
      <c r="L3" s="122"/>
      <c r="M3" s="122"/>
      <c r="N3" s="122"/>
      <c r="O3" s="122"/>
      <c r="P3" s="122"/>
      <c r="Q3" s="123"/>
      <c r="R3" s="4"/>
    </row>
    <row r="4" spans="1:18" ht="18">
      <c r="A4" s="120" t="s">
        <v>213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4"/>
    </row>
    <row r="5" spans="1:18" ht="18">
      <c r="A5" s="108" t="s">
        <v>205</v>
      </c>
      <c r="B5" s="109"/>
      <c r="C5" s="109"/>
      <c r="D5" s="109"/>
      <c r="E5" s="110"/>
      <c r="F5" s="118" t="s">
        <v>212</v>
      </c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4"/>
    </row>
    <row r="6" spans="1:19" ht="41.25" customHeight="1">
      <c r="A6" s="124" t="s">
        <v>47</v>
      </c>
      <c r="B6" s="125"/>
      <c r="C6" s="31" t="s">
        <v>41</v>
      </c>
      <c r="D6" s="32" t="s">
        <v>42</v>
      </c>
      <c r="E6" s="33" t="s">
        <v>176</v>
      </c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5"/>
      <c r="S6" s="5"/>
    </row>
    <row r="7" spans="1:19" ht="12.75">
      <c r="A7" s="2" t="s">
        <v>43</v>
      </c>
      <c r="B7" s="2"/>
      <c r="C7" s="34">
        <v>1560</v>
      </c>
      <c r="D7" s="35">
        <v>9</v>
      </c>
      <c r="E7" s="36">
        <v>0.8</v>
      </c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5"/>
      <c r="S7" s="8"/>
    </row>
    <row r="8" spans="1:19" ht="12.75">
      <c r="A8" s="23" t="s">
        <v>44</v>
      </c>
      <c r="B8" s="23"/>
      <c r="C8" s="34">
        <v>2260</v>
      </c>
      <c r="D8" s="35">
        <v>7</v>
      </c>
      <c r="E8" s="36">
        <v>0.6</v>
      </c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5"/>
      <c r="S8" s="5"/>
    </row>
    <row r="9" spans="1:19" ht="12.75">
      <c r="A9" s="24" t="s">
        <v>45</v>
      </c>
      <c r="B9" s="24"/>
      <c r="C9" s="34">
        <v>2940</v>
      </c>
      <c r="D9" s="35">
        <v>7</v>
      </c>
      <c r="E9" s="36">
        <v>0.5</v>
      </c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5"/>
      <c r="S9" s="5"/>
    </row>
    <row r="10" spans="1:18" ht="18">
      <c r="A10" s="25" t="s">
        <v>46</v>
      </c>
      <c r="B10" s="25"/>
      <c r="C10" s="34">
        <v>4020</v>
      </c>
      <c r="D10" s="35">
        <v>6</v>
      </c>
      <c r="E10" s="36">
        <v>0.4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4"/>
    </row>
    <row r="11" spans="1:18" ht="45.75">
      <c r="A11" s="78"/>
      <c r="B11" s="79"/>
      <c r="C11" s="114" t="s">
        <v>220</v>
      </c>
      <c r="D11" s="114" t="s">
        <v>215</v>
      </c>
      <c r="E11" s="116" t="s">
        <v>177</v>
      </c>
      <c r="F11" s="117" t="s">
        <v>178</v>
      </c>
      <c r="G11" s="94" t="s">
        <v>179</v>
      </c>
      <c r="H11" s="94" t="s">
        <v>180</v>
      </c>
      <c r="I11" s="96" t="s">
        <v>181</v>
      </c>
      <c r="J11" s="97"/>
      <c r="K11" s="97"/>
      <c r="L11" s="98"/>
      <c r="M11" s="54" t="s">
        <v>201</v>
      </c>
      <c r="N11" s="54" t="s">
        <v>204</v>
      </c>
      <c r="O11" s="54" t="s">
        <v>182</v>
      </c>
      <c r="P11" s="55" t="s">
        <v>52</v>
      </c>
      <c r="Q11" s="54" t="s">
        <v>51</v>
      </c>
      <c r="R11" s="4"/>
    </row>
    <row r="12" spans="1:18" ht="18">
      <c r="A12" s="80"/>
      <c r="B12" s="81"/>
      <c r="C12" s="115"/>
      <c r="D12" s="95"/>
      <c r="E12" s="95"/>
      <c r="F12" s="95"/>
      <c r="G12" s="95"/>
      <c r="H12" s="95"/>
      <c r="I12" s="99"/>
      <c r="J12" s="100"/>
      <c r="K12" s="100"/>
      <c r="L12" s="101"/>
      <c r="M12" s="18" t="s">
        <v>22</v>
      </c>
      <c r="N12" s="18" t="s">
        <v>23</v>
      </c>
      <c r="O12" s="18" t="s">
        <v>38</v>
      </c>
      <c r="P12" s="17" t="s">
        <v>24</v>
      </c>
      <c r="Q12" s="18" t="s">
        <v>37</v>
      </c>
      <c r="R12" s="4"/>
    </row>
    <row r="13" spans="1:18" ht="42.75" customHeight="1">
      <c r="A13" s="14" t="s">
        <v>19</v>
      </c>
      <c r="B13" s="61" t="s">
        <v>20</v>
      </c>
      <c r="C13" s="17" t="s">
        <v>21</v>
      </c>
      <c r="D13" s="41" t="s">
        <v>8</v>
      </c>
      <c r="E13" s="40" t="s">
        <v>15</v>
      </c>
      <c r="F13" s="40" t="s">
        <v>21</v>
      </c>
      <c r="G13" s="42" t="s">
        <v>49</v>
      </c>
      <c r="H13" s="42" t="s">
        <v>48</v>
      </c>
      <c r="I13" s="57" t="s">
        <v>216</v>
      </c>
      <c r="J13" s="58" t="s">
        <v>217</v>
      </c>
      <c r="K13" s="37" t="s">
        <v>218</v>
      </c>
      <c r="L13" s="37" t="s">
        <v>219</v>
      </c>
      <c r="M13" s="40" t="s">
        <v>17</v>
      </c>
      <c r="N13" s="40" t="s">
        <v>17</v>
      </c>
      <c r="O13" s="38" t="s">
        <v>173</v>
      </c>
      <c r="P13" s="17" t="s">
        <v>17</v>
      </c>
      <c r="Q13" s="38" t="s">
        <v>6</v>
      </c>
      <c r="R13" s="4"/>
    </row>
    <row r="14" spans="1:18" ht="30.75">
      <c r="A14" s="14">
        <v>1</v>
      </c>
      <c r="B14" s="59" t="s">
        <v>193</v>
      </c>
      <c r="C14" s="11">
        <v>150</v>
      </c>
      <c r="D14" s="7">
        <v>3</v>
      </c>
      <c r="E14" s="13">
        <f>C14*D14</f>
        <v>450</v>
      </c>
      <c r="F14" s="9">
        <f>C14/J14</f>
        <v>21.428571428571427</v>
      </c>
      <c r="G14" s="6">
        <v>2.8</v>
      </c>
      <c r="H14" s="6">
        <v>0.6</v>
      </c>
      <c r="I14" s="11">
        <v>2260</v>
      </c>
      <c r="J14" s="7">
        <v>7</v>
      </c>
      <c r="K14" s="7">
        <v>20</v>
      </c>
      <c r="L14" s="7">
        <v>-3</v>
      </c>
      <c r="M14" s="22">
        <f>(I14*(0.7*POWER(C14,0.065))*1.16*C14*((K14-L14)/23)*(POWER((G14*F14*H14*E14),0.607))*(POWER(F14,0.33)))/(POWER(E14,1.66))/860</f>
        <v>17.249392772547445</v>
      </c>
      <c r="N14" s="22">
        <f>M14*1.35</f>
        <v>23.286680242939052</v>
      </c>
      <c r="O14" s="22">
        <f>(M14*860)/C14</f>
        <v>98.89651856260535</v>
      </c>
      <c r="P14" s="11"/>
      <c r="Q14" s="13">
        <f>C14*50</f>
        <v>7500</v>
      </c>
      <c r="R14" s="4"/>
    </row>
    <row r="15" spans="1:18" ht="30.75">
      <c r="A15" s="14">
        <v>2</v>
      </c>
      <c r="B15" s="59" t="s">
        <v>194</v>
      </c>
      <c r="C15" s="11">
        <v>150</v>
      </c>
      <c r="D15" s="7">
        <v>5</v>
      </c>
      <c r="E15" s="13">
        <f aca="true" t="shared" si="0" ref="E15:E21">C15*D15</f>
        <v>750</v>
      </c>
      <c r="F15" s="9">
        <f aca="true" t="shared" si="1" ref="F15:F33">C15/J15</f>
        <v>21.428571428571427</v>
      </c>
      <c r="G15" s="6">
        <v>2.8</v>
      </c>
      <c r="H15" s="6">
        <v>0.6</v>
      </c>
      <c r="I15" s="11">
        <v>2260</v>
      </c>
      <c r="J15" s="7">
        <v>7</v>
      </c>
      <c r="K15" s="7">
        <v>20</v>
      </c>
      <c r="L15" s="7">
        <v>-3</v>
      </c>
      <c r="M15" s="22">
        <f aca="true" t="shared" si="2" ref="M15:M33">(I15*(0.7*POWER(C15,0.065))*1.16*C15*((K15-L15)/23)*(POWER((G15*F15*H15*E15),0.607))*(POWER(F15,0.33)))/(POWER(E15,1.66))/860</f>
        <v>10.073191212337825</v>
      </c>
      <c r="N15" s="22">
        <f aca="true" t="shared" si="3" ref="N15:N33">M15*1.35</f>
        <v>13.598808136656064</v>
      </c>
      <c r="O15" s="22">
        <f aca="true" t="shared" si="4" ref="O15:O21">(M15*860)/C15</f>
        <v>57.75296295073686</v>
      </c>
      <c r="P15" s="11"/>
      <c r="Q15" s="13">
        <f>C15*20</f>
        <v>3000</v>
      </c>
      <c r="R15" s="4"/>
    </row>
    <row r="16" spans="1:18" ht="18">
      <c r="A16" s="14">
        <v>3</v>
      </c>
      <c r="B16" s="60" t="s">
        <v>1</v>
      </c>
      <c r="C16" s="11">
        <v>100</v>
      </c>
      <c r="D16" s="7">
        <v>3</v>
      </c>
      <c r="E16" s="13">
        <f t="shared" si="0"/>
        <v>300</v>
      </c>
      <c r="F16" s="9">
        <f t="shared" si="1"/>
        <v>14.285714285714286</v>
      </c>
      <c r="G16" s="6">
        <v>2.8</v>
      </c>
      <c r="H16" s="6">
        <v>0.6</v>
      </c>
      <c r="I16" s="11">
        <v>2260</v>
      </c>
      <c r="J16" s="7">
        <v>7</v>
      </c>
      <c r="K16" s="7">
        <v>20</v>
      </c>
      <c r="L16" s="7">
        <v>-3</v>
      </c>
      <c r="M16" s="22">
        <f t="shared" si="2"/>
        <v>11.739867799794407</v>
      </c>
      <c r="N16" s="22">
        <f t="shared" si="3"/>
        <v>15.84882152972245</v>
      </c>
      <c r="O16" s="22">
        <f t="shared" si="4"/>
        <v>100.96286307823189</v>
      </c>
      <c r="P16" s="11"/>
      <c r="Q16" s="13">
        <f>C16*18</f>
        <v>1800</v>
      </c>
      <c r="R16" s="4"/>
    </row>
    <row r="17" spans="1:18" ht="18">
      <c r="A17" s="14">
        <v>4</v>
      </c>
      <c r="B17" s="60" t="s">
        <v>2</v>
      </c>
      <c r="C17" s="11">
        <v>500</v>
      </c>
      <c r="D17" s="7">
        <v>5</v>
      </c>
      <c r="E17" s="13">
        <f t="shared" si="0"/>
        <v>2500</v>
      </c>
      <c r="F17" s="9">
        <f t="shared" si="1"/>
        <v>71.42857142857143</v>
      </c>
      <c r="G17" s="6">
        <v>2.8</v>
      </c>
      <c r="H17" s="6">
        <v>0.6</v>
      </c>
      <c r="I17" s="11">
        <v>2260</v>
      </c>
      <c r="J17" s="7">
        <v>7</v>
      </c>
      <c r="K17" s="7">
        <v>20</v>
      </c>
      <c r="L17" s="7">
        <v>-3</v>
      </c>
      <c r="M17" s="22">
        <f t="shared" si="2"/>
        <v>31.577591861609108</v>
      </c>
      <c r="N17" s="22">
        <f t="shared" si="3"/>
        <v>42.6297490131723</v>
      </c>
      <c r="O17" s="22">
        <f t="shared" si="4"/>
        <v>54.31345800196767</v>
      </c>
      <c r="P17" s="11"/>
      <c r="Q17" s="13">
        <f>C17*36</f>
        <v>18000</v>
      </c>
      <c r="R17" s="4"/>
    </row>
    <row r="18" spans="1:18" ht="18">
      <c r="A18" s="14">
        <v>5</v>
      </c>
      <c r="B18" s="60" t="s">
        <v>3</v>
      </c>
      <c r="C18" s="11">
        <v>50</v>
      </c>
      <c r="D18" s="7">
        <v>3</v>
      </c>
      <c r="E18" s="13">
        <f t="shared" si="0"/>
        <v>150</v>
      </c>
      <c r="F18" s="9">
        <f t="shared" si="1"/>
        <v>7.142857142857143</v>
      </c>
      <c r="G18" s="6">
        <v>2.8</v>
      </c>
      <c r="H18" s="6">
        <v>0.6</v>
      </c>
      <c r="I18" s="11">
        <v>2260</v>
      </c>
      <c r="J18" s="7">
        <v>7</v>
      </c>
      <c r="K18" s="7">
        <v>20</v>
      </c>
      <c r="L18" s="7">
        <v>-3</v>
      </c>
      <c r="M18" s="22">
        <f t="shared" si="2"/>
        <v>6.081150343530147</v>
      </c>
      <c r="N18" s="22">
        <f t="shared" si="3"/>
        <v>8.209552963765699</v>
      </c>
      <c r="O18" s="22">
        <f t="shared" si="4"/>
        <v>104.59578590871851</v>
      </c>
      <c r="P18" s="11"/>
      <c r="Q18" s="13">
        <f>C18*25</f>
        <v>1250</v>
      </c>
      <c r="R18" s="4"/>
    </row>
    <row r="19" spans="1:18" ht="30.75">
      <c r="A19" s="14">
        <v>6</v>
      </c>
      <c r="B19" s="59" t="s">
        <v>192</v>
      </c>
      <c r="C19" s="11">
        <v>2000</v>
      </c>
      <c r="D19" s="7">
        <v>5</v>
      </c>
      <c r="E19" s="13">
        <f t="shared" si="0"/>
        <v>10000</v>
      </c>
      <c r="F19" s="9">
        <f t="shared" si="1"/>
        <v>285.7142857142857</v>
      </c>
      <c r="G19" s="6">
        <v>2.8</v>
      </c>
      <c r="H19" s="6">
        <v>0.6</v>
      </c>
      <c r="I19" s="11">
        <v>2260</v>
      </c>
      <c r="J19" s="7">
        <v>7</v>
      </c>
      <c r="K19" s="7">
        <v>20</v>
      </c>
      <c r="L19" s="7">
        <v>-3</v>
      </c>
      <c r="M19" s="22">
        <f t="shared" si="2"/>
        <v>117.68847599018615</v>
      </c>
      <c r="N19" s="22">
        <f t="shared" si="3"/>
        <v>158.8794425867513</v>
      </c>
      <c r="O19" s="22">
        <f t="shared" si="4"/>
        <v>50.60604467578005</v>
      </c>
      <c r="P19" s="11"/>
      <c r="Q19" s="13">
        <f>C19*18</f>
        <v>36000</v>
      </c>
      <c r="R19" s="4"/>
    </row>
    <row r="20" spans="1:18" ht="18">
      <c r="A20" s="14">
        <v>7</v>
      </c>
      <c r="B20" s="60" t="s">
        <v>25</v>
      </c>
      <c r="C20" s="11">
        <v>300</v>
      </c>
      <c r="D20" s="7">
        <v>4</v>
      </c>
      <c r="E20" s="13">
        <f t="shared" si="0"/>
        <v>1200</v>
      </c>
      <c r="F20" s="9">
        <f t="shared" si="1"/>
        <v>42.857142857142854</v>
      </c>
      <c r="G20" s="6">
        <v>2.8</v>
      </c>
      <c r="H20" s="6">
        <v>0.6</v>
      </c>
      <c r="I20" s="11">
        <v>2260</v>
      </c>
      <c r="J20" s="7">
        <v>7</v>
      </c>
      <c r="K20" s="7">
        <v>20</v>
      </c>
      <c r="L20" s="7">
        <v>-3</v>
      </c>
      <c r="M20" s="22">
        <f t="shared" si="2"/>
        <v>24.59748970762603</v>
      </c>
      <c r="N20" s="22">
        <f t="shared" si="3"/>
        <v>33.20661110529514</v>
      </c>
      <c r="O20" s="22">
        <f>(M20*860)/C20</f>
        <v>70.51280382852795</v>
      </c>
      <c r="P20" s="11"/>
      <c r="Q20" s="13">
        <f>C20*25</f>
        <v>7500</v>
      </c>
      <c r="R20" s="4"/>
    </row>
    <row r="21" spans="1:18" ht="18">
      <c r="A21" s="14">
        <v>8</v>
      </c>
      <c r="B21" s="60" t="s">
        <v>26</v>
      </c>
      <c r="C21" s="11">
        <v>100</v>
      </c>
      <c r="D21" s="7">
        <v>3</v>
      </c>
      <c r="E21" s="13">
        <f t="shared" si="0"/>
        <v>300</v>
      </c>
      <c r="F21" s="9">
        <f t="shared" si="1"/>
        <v>14.285714285714286</v>
      </c>
      <c r="G21" s="6">
        <v>2.8</v>
      </c>
      <c r="H21" s="6">
        <v>0.6</v>
      </c>
      <c r="I21" s="11">
        <v>2260</v>
      </c>
      <c r="J21" s="7">
        <v>7</v>
      </c>
      <c r="K21" s="7">
        <v>20</v>
      </c>
      <c r="L21" s="7">
        <v>-3</v>
      </c>
      <c r="M21" s="22">
        <f t="shared" si="2"/>
        <v>11.739867799794407</v>
      </c>
      <c r="N21" s="22">
        <f t="shared" si="3"/>
        <v>15.84882152972245</v>
      </c>
      <c r="O21" s="22">
        <f t="shared" si="4"/>
        <v>100.96286307823189</v>
      </c>
      <c r="P21" s="11"/>
      <c r="Q21" s="13">
        <f>C21*20</f>
        <v>2000</v>
      </c>
      <c r="R21" s="4"/>
    </row>
    <row r="22" spans="1:18" ht="18">
      <c r="A22" s="14">
        <v>9</v>
      </c>
      <c r="B22" s="60" t="s">
        <v>27</v>
      </c>
      <c r="C22" s="11">
        <v>150</v>
      </c>
      <c r="D22" s="7">
        <v>5</v>
      </c>
      <c r="E22" s="13">
        <f>C22*D22</f>
        <v>750</v>
      </c>
      <c r="F22" s="9">
        <f t="shared" si="1"/>
        <v>21.428571428571427</v>
      </c>
      <c r="G22" s="6">
        <v>2.8</v>
      </c>
      <c r="H22" s="6">
        <v>0.6</v>
      </c>
      <c r="I22" s="11">
        <v>2260</v>
      </c>
      <c r="J22" s="7">
        <v>7</v>
      </c>
      <c r="K22" s="7">
        <v>20</v>
      </c>
      <c r="L22" s="7">
        <v>-3</v>
      </c>
      <c r="M22" s="22">
        <f t="shared" si="2"/>
        <v>10.073191212337825</v>
      </c>
      <c r="N22" s="22">
        <f t="shared" si="3"/>
        <v>13.598808136656064</v>
      </c>
      <c r="O22" s="22">
        <f aca="true" t="shared" si="5" ref="O22:O33">(M22*860)/C22</f>
        <v>57.75296295073686</v>
      </c>
      <c r="P22" s="11"/>
      <c r="Q22" s="13">
        <f>C22*45</f>
        <v>6750</v>
      </c>
      <c r="R22" s="4"/>
    </row>
    <row r="23" spans="1:23" ht="18">
      <c r="A23" s="14">
        <v>10</v>
      </c>
      <c r="B23" s="60" t="s">
        <v>28</v>
      </c>
      <c r="C23" s="11">
        <v>500</v>
      </c>
      <c r="D23" s="7">
        <v>5</v>
      </c>
      <c r="E23" s="13">
        <f aca="true" t="shared" si="6" ref="E23:E33">C23*D23</f>
        <v>2500</v>
      </c>
      <c r="F23" s="9">
        <f t="shared" si="1"/>
        <v>71.42857142857143</v>
      </c>
      <c r="G23" s="6">
        <v>2.8</v>
      </c>
      <c r="H23" s="6">
        <v>0.6</v>
      </c>
      <c r="I23" s="11">
        <v>2260</v>
      </c>
      <c r="J23" s="7">
        <v>7</v>
      </c>
      <c r="K23" s="7">
        <v>20</v>
      </c>
      <c r="L23" s="7">
        <v>-3</v>
      </c>
      <c r="M23" s="22">
        <f t="shared" si="2"/>
        <v>31.577591861609108</v>
      </c>
      <c r="N23" s="22">
        <f t="shared" si="3"/>
        <v>42.6297490131723</v>
      </c>
      <c r="O23" s="22">
        <f t="shared" si="5"/>
        <v>54.31345800196767</v>
      </c>
      <c r="P23" s="11"/>
      <c r="Q23" s="13">
        <f>C23*34</f>
        <v>17000</v>
      </c>
      <c r="R23" s="4"/>
      <c r="W23" s="30"/>
    </row>
    <row r="24" spans="1:18" ht="30.75">
      <c r="A24" s="14">
        <v>11</v>
      </c>
      <c r="B24" s="59" t="s">
        <v>195</v>
      </c>
      <c r="C24" s="11">
        <v>300</v>
      </c>
      <c r="D24" s="7">
        <v>3</v>
      </c>
      <c r="E24" s="13">
        <f t="shared" si="6"/>
        <v>900</v>
      </c>
      <c r="F24" s="9">
        <f t="shared" si="1"/>
        <v>42.857142857142854</v>
      </c>
      <c r="G24" s="6">
        <v>2.8</v>
      </c>
      <c r="H24" s="6">
        <v>0.6</v>
      </c>
      <c r="I24" s="11">
        <v>2260</v>
      </c>
      <c r="J24" s="7">
        <v>7</v>
      </c>
      <c r="K24" s="7">
        <v>20</v>
      </c>
      <c r="L24" s="7">
        <v>-3</v>
      </c>
      <c r="M24" s="22">
        <f t="shared" si="2"/>
        <v>33.300540084802456</v>
      </c>
      <c r="N24" s="22">
        <f t="shared" si="3"/>
        <v>44.95572911448332</v>
      </c>
      <c r="O24" s="22">
        <f t="shared" si="5"/>
        <v>95.46154824310037</v>
      </c>
      <c r="P24" s="11"/>
      <c r="Q24" s="13">
        <f>C24*34</f>
        <v>10200</v>
      </c>
      <c r="R24" s="4"/>
    </row>
    <row r="25" spans="1:18" ht="30.75">
      <c r="A25" s="14">
        <v>12</v>
      </c>
      <c r="B25" s="59" t="s">
        <v>196</v>
      </c>
      <c r="C25" s="11">
        <v>500</v>
      </c>
      <c r="D25" s="7">
        <v>5</v>
      </c>
      <c r="E25" s="13">
        <f t="shared" si="6"/>
        <v>2500</v>
      </c>
      <c r="F25" s="9">
        <f t="shared" si="1"/>
        <v>71.42857142857143</v>
      </c>
      <c r="G25" s="6">
        <v>2.8</v>
      </c>
      <c r="H25" s="6">
        <v>0.6</v>
      </c>
      <c r="I25" s="11">
        <v>2260</v>
      </c>
      <c r="J25" s="7">
        <v>7</v>
      </c>
      <c r="K25" s="7">
        <v>20</v>
      </c>
      <c r="L25" s="7">
        <v>-3</v>
      </c>
      <c r="M25" s="22">
        <f t="shared" si="2"/>
        <v>31.577591861609108</v>
      </c>
      <c r="N25" s="22">
        <f t="shared" si="3"/>
        <v>42.6297490131723</v>
      </c>
      <c r="O25" s="22">
        <f t="shared" si="5"/>
        <v>54.31345800196767</v>
      </c>
      <c r="P25" s="11"/>
      <c r="Q25" s="13">
        <f>C25*45</f>
        <v>22500</v>
      </c>
      <c r="R25" s="4"/>
    </row>
    <row r="26" spans="1:18" ht="30.75">
      <c r="A26" s="14">
        <v>13</v>
      </c>
      <c r="B26" s="59" t="s">
        <v>206</v>
      </c>
      <c r="C26" s="11">
        <v>200</v>
      </c>
      <c r="D26" s="7">
        <v>3</v>
      </c>
      <c r="E26" s="13">
        <f t="shared" si="6"/>
        <v>600</v>
      </c>
      <c r="F26" s="9">
        <f t="shared" si="1"/>
        <v>28.571428571428573</v>
      </c>
      <c r="G26" s="6">
        <v>2.8</v>
      </c>
      <c r="H26" s="6">
        <v>0.6</v>
      </c>
      <c r="I26" s="11">
        <v>2260</v>
      </c>
      <c r="J26" s="7">
        <v>7</v>
      </c>
      <c r="K26" s="7">
        <v>20</v>
      </c>
      <c r="L26" s="7">
        <v>-3</v>
      </c>
      <c r="M26" s="22">
        <f t="shared" si="2"/>
        <v>22.664214526990584</v>
      </c>
      <c r="N26" s="22">
        <f t="shared" si="3"/>
        <v>30.59668961143729</v>
      </c>
      <c r="O26" s="22">
        <f t="shared" si="5"/>
        <v>97.45612246605951</v>
      </c>
      <c r="P26" s="11"/>
      <c r="Q26" s="13">
        <f>C26*60</f>
        <v>12000</v>
      </c>
      <c r="R26" s="4"/>
    </row>
    <row r="27" spans="1:18" ht="30.75">
      <c r="A27" s="14">
        <v>14</v>
      </c>
      <c r="B27" s="59" t="s">
        <v>188</v>
      </c>
      <c r="C27" s="11">
        <v>500</v>
      </c>
      <c r="D27" s="7">
        <v>5</v>
      </c>
      <c r="E27" s="13">
        <f t="shared" si="6"/>
        <v>2500</v>
      </c>
      <c r="F27" s="9">
        <f t="shared" si="1"/>
        <v>71.42857142857143</v>
      </c>
      <c r="G27" s="6">
        <v>2.8</v>
      </c>
      <c r="H27" s="6">
        <v>0.6</v>
      </c>
      <c r="I27" s="11">
        <v>2260</v>
      </c>
      <c r="J27" s="7">
        <v>7</v>
      </c>
      <c r="K27" s="7">
        <v>20</v>
      </c>
      <c r="L27" s="7">
        <v>-3</v>
      </c>
      <c r="M27" s="22">
        <f t="shared" si="2"/>
        <v>31.577591861609108</v>
      </c>
      <c r="N27" s="22">
        <f t="shared" si="3"/>
        <v>42.6297490131723</v>
      </c>
      <c r="O27" s="22">
        <f t="shared" si="5"/>
        <v>54.31345800196767</v>
      </c>
      <c r="P27" s="11"/>
      <c r="Q27" s="13">
        <f>C27*100</f>
        <v>50000</v>
      </c>
      <c r="R27" s="4"/>
    </row>
    <row r="28" spans="1:18" ht="30.75">
      <c r="A28" s="14">
        <v>15</v>
      </c>
      <c r="B28" s="59" t="s">
        <v>189</v>
      </c>
      <c r="C28" s="11">
        <v>200</v>
      </c>
      <c r="D28" s="7">
        <v>4</v>
      </c>
      <c r="E28" s="13">
        <f t="shared" si="6"/>
        <v>800</v>
      </c>
      <c r="F28" s="9">
        <f t="shared" si="1"/>
        <v>28.571428571428573</v>
      </c>
      <c r="G28" s="6">
        <v>2.8</v>
      </c>
      <c r="H28" s="6">
        <v>0.6</v>
      </c>
      <c r="I28" s="11">
        <v>2260</v>
      </c>
      <c r="J28" s="7">
        <v>7</v>
      </c>
      <c r="K28" s="7">
        <v>20</v>
      </c>
      <c r="L28" s="7">
        <v>-3</v>
      </c>
      <c r="M28" s="22">
        <f t="shared" si="2"/>
        <v>16.740953213954047</v>
      </c>
      <c r="N28" s="22">
        <f t="shared" si="3"/>
        <v>22.600286838837963</v>
      </c>
      <c r="O28" s="22">
        <f t="shared" si="5"/>
        <v>71.9860988200024</v>
      </c>
      <c r="P28" s="11"/>
      <c r="Q28" s="13">
        <f>C28*45</f>
        <v>9000</v>
      </c>
      <c r="R28" s="4"/>
    </row>
    <row r="29" spans="1:18" ht="18">
      <c r="A29" s="15">
        <v>16</v>
      </c>
      <c r="B29" s="60" t="s">
        <v>39</v>
      </c>
      <c r="C29" s="11">
        <v>100</v>
      </c>
      <c r="D29" s="7">
        <v>4</v>
      </c>
      <c r="E29" s="13">
        <f>C29*D29</f>
        <v>400</v>
      </c>
      <c r="F29" s="9">
        <f t="shared" si="1"/>
        <v>14.285714285714286</v>
      </c>
      <c r="G29" s="6">
        <v>2.8</v>
      </c>
      <c r="H29" s="6">
        <v>0.6</v>
      </c>
      <c r="I29" s="11">
        <v>2260</v>
      </c>
      <c r="J29" s="7">
        <v>7</v>
      </c>
      <c r="K29" s="7">
        <v>20</v>
      </c>
      <c r="L29" s="7">
        <v>-3</v>
      </c>
      <c r="M29" s="22">
        <f t="shared" si="2"/>
        <v>8.671669487610547</v>
      </c>
      <c r="N29" s="22">
        <f t="shared" si="3"/>
        <v>11.70675380827424</v>
      </c>
      <c r="O29" s="22">
        <f>(M29*860)/C29</f>
        <v>74.57635759345071</v>
      </c>
      <c r="P29" s="11"/>
      <c r="Q29" s="13">
        <f>C29*45</f>
        <v>4500</v>
      </c>
      <c r="R29" s="4"/>
    </row>
    <row r="30" spans="1:18" ht="30.75">
      <c r="A30" s="15">
        <v>17</v>
      </c>
      <c r="B30" s="59" t="s">
        <v>190</v>
      </c>
      <c r="C30" s="11">
        <v>100</v>
      </c>
      <c r="D30" s="7">
        <v>3</v>
      </c>
      <c r="E30" s="13">
        <f>C30*D30</f>
        <v>300</v>
      </c>
      <c r="F30" s="9">
        <f t="shared" si="1"/>
        <v>14.285714285714286</v>
      </c>
      <c r="G30" s="6">
        <v>2.8</v>
      </c>
      <c r="H30" s="6">
        <v>0.6</v>
      </c>
      <c r="I30" s="11">
        <v>2260</v>
      </c>
      <c r="J30" s="7">
        <v>7</v>
      </c>
      <c r="K30" s="7">
        <v>20</v>
      </c>
      <c r="L30" s="7">
        <v>-3</v>
      </c>
      <c r="M30" s="22">
        <f t="shared" si="2"/>
        <v>11.739867799794407</v>
      </c>
      <c r="N30" s="22">
        <f t="shared" si="3"/>
        <v>15.84882152972245</v>
      </c>
      <c r="O30" s="22">
        <f>(M30*860)/C30</f>
        <v>100.96286307823189</v>
      </c>
      <c r="P30" s="11"/>
      <c r="Q30" s="13">
        <f>C30*15</f>
        <v>1500</v>
      </c>
      <c r="R30" s="4"/>
    </row>
    <row r="31" spans="1:18" ht="30.75">
      <c r="A31" s="15">
        <v>18</v>
      </c>
      <c r="B31" s="59" t="s">
        <v>191</v>
      </c>
      <c r="C31" s="11">
        <v>500</v>
      </c>
      <c r="D31" s="7">
        <v>5</v>
      </c>
      <c r="E31" s="13">
        <f>C31*D31</f>
        <v>2500</v>
      </c>
      <c r="F31" s="9">
        <f t="shared" si="1"/>
        <v>71.42857142857143</v>
      </c>
      <c r="G31" s="6">
        <v>2.8</v>
      </c>
      <c r="H31" s="6">
        <v>0.6</v>
      </c>
      <c r="I31" s="11">
        <v>2260</v>
      </c>
      <c r="J31" s="7">
        <v>7</v>
      </c>
      <c r="K31" s="7">
        <v>20</v>
      </c>
      <c r="L31" s="7">
        <v>-3</v>
      </c>
      <c r="M31" s="22">
        <f t="shared" si="2"/>
        <v>31.577591861609108</v>
      </c>
      <c r="N31" s="22">
        <f t="shared" si="3"/>
        <v>42.6297490131723</v>
      </c>
      <c r="O31" s="22">
        <f>(M31*860)/C31</f>
        <v>54.31345800196767</v>
      </c>
      <c r="P31" s="11"/>
      <c r="Q31" s="13">
        <f>C31*31</f>
        <v>15500</v>
      </c>
      <c r="R31" s="4"/>
    </row>
    <row r="32" spans="1:18" ht="18">
      <c r="A32" s="14">
        <v>19</v>
      </c>
      <c r="B32" s="60" t="s">
        <v>40</v>
      </c>
      <c r="C32" s="11">
        <v>300</v>
      </c>
      <c r="D32" s="7">
        <v>3</v>
      </c>
      <c r="E32" s="13">
        <f>C32*D32</f>
        <v>900</v>
      </c>
      <c r="F32" s="9">
        <f t="shared" si="1"/>
        <v>42.857142857142854</v>
      </c>
      <c r="G32" s="6">
        <v>2.8</v>
      </c>
      <c r="H32" s="6">
        <v>0.6</v>
      </c>
      <c r="I32" s="11">
        <v>2260</v>
      </c>
      <c r="J32" s="7">
        <v>7</v>
      </c>
      <c r="K32" s="7">
        <v>20</v>
      </c>
      <c r="L32" s="7">
        <v>-3</v>
      </c>
      <c r="M32" s="22">
        <f t="shared" si="2"/>
        <v>33.300540084802456</v>
      </c>
      <c r="N32" s="22">
        <f t="shared" si="3"/>
        <v>44.95572911448332</v>
      </c>
      <c r="O32" s="22">
        <f>(M32*860)/C32</f>
        <v>95.46154824310037</v>
      </c>
      <c r="P32" s="11"/>
      <c r="Q32" s="13">
        <f>C32*34</f>
        <v>10200</v>
      </c>
      <c r="R32" s="4"/>
    </row>
    <row r="33" spans="1:17" ht="15">
      <c r="A33" s="14">
        <v>20</v>
      </c>
      <c r="B33" s="60" t="s">
        <v>29</v>
      </c>
      <c r="C33" s="11">
        <v>200</v>
      </c>
      <c r="D33" s="7">
        <v>3</v>
      </c>
      <c r="E33" s="13">
        <f t="shared" si="6"/>
        <v>600</v>
      </c>
      <c r="F33" s="9">
        <f t="shared" si="1"/>
        <v>28.571428571428573</v>
      </c>
      <c r="G33" s="6">
        <v>2.8</v>
      </c>
      <c r="H33" s="6">
        <v>0.6</v>
      </c>
      <c r="I33" s="11">
        <v>2260</v>
      </c>
      <c r="J33" s="7">
        <v>7</v>
      </c>
      <c r="K33" s="7">
        <v>20</v>
      </c>
      <c r="L33" s="7">
        <v>-3</v>
      </c>
      <c r="M33" s="22">
        <f t="shared" si="2"/>
        <v>22.664214526990584</v>
      </c>
      <c r="N33" s="22">
        <f t="shared" si="3"/>
        <v>30.59668961143729</v>
      </c>
      <c r="O33" s="22">
        <f t="shared" si="5"/>
        <v>97.45612246605951</v>
      </c>
      <c r="P33" s="11"/>
      <c r="Q33" s="13">
        <f>C33*6</f>
        <v>1200</v>
      </c>
    </row>
    <row r="34" spans="1:17" ht="12.75">
      <c r="A34" s="5"/>
      <c r="B34" s="5"/>
      <c r="C34" s="8"/>
      <c r="D34" s="8"/>
      <c r="E34" s="8"/>
      <c r="F34" s="10"/>
      <c r="G34" s="8"/>
      <c r="H34" s="8"/>
      <c r="I34" s="8"/>
      <c r="J34" s="8"/>
      <c r="K34" s="8"/>
      <c r="L34" s="8"/>
      <c r="M34" s="10"/>
      <c r="N34" s="10"/>
      <c r="O34" s="10"/>
      <c r="P34" s="8"/>
      <c r="Q34" s="8"/>
    </row>
    <row r="35" spans="1:17" ht="12.75">
      <c r="A35" s="5"/>
      <c r="B35" s="5"/>
      <c r="C35" s="8"/>
      <c r="D35" s="8"/>
      <c r="E35" s="8"/>
      <c r="F35" s="10"/>
      <c r="G35" s="8"/>
      <c r="H35" s="8"/>
      <c r="I35" s="8"/>
      <c r="J35" s="8"/>
      <c r="K35" s="8"/>
      <c r="L35" s="8"/>
      <c r="M35" s="10"/>
      <c r="N35" s="10"/>
      <c r="O35" s="10"/>
      <c r="P35" s="8"/>
      <c r="Q35" s="8"/>
    </row>
    <row r="36" spans="1:17" ht="12.75">
      <c r="A36" s="5"/>
      <c r="B36" s="5"/>
      <c r="C36" s="8"/>
      <c r="D36" s="8"/>
      <c r="E36" s="8"/>
      <c r="F36" s="10"/>
      <c r="G36" s="8"/>
      <c r="H36" s="8"/>
      <c r="I36" s="8"/>
      <c r="J36" s="8"/>
      <c r="K36" s="8"/>
      <c r="L36" s="8"/>
      <c r="M36" s="10"/>
      <c r="N36" s="10"/>
      <c r="O36" s="10"/>
      <c r="P36" s="8"/>
      <c r="Q36" s="8"/>
    </row>
    <row r="37" spans="1:17" ht="12.75">
      <c r="A37" s="5"/>
      <c r="B37" s="5"/>
      <c r="C37" s="8"/>
      <c r="D37" s="8"/>
      <c r="E37" s="8"/>
      <c r="F37" s="10"/>
      <c r="G37" s="8"/>
      <c r="H37" s="8"/>
      <c r="I37" s="8"/>
      <c r="J37" s="8"/>
      <c r="K37" s="8"/>
      <c r="L37" s="8"/>
      <c r="M37" s="10"/>
      <c r="N37" s="10"/>
      <c r="O37" s="10"/>
      <c r="P37" s="8"/>
      <c r="Q37" s="8"/>
    </row>
    <row r="38" spans="1:17" ht="12.75">
      <c r="A38" s="43"/>
      <c r="B38" s="43"/>
      <c r="C38" s="43"/>
      <c r="D38" s="43"/>
      <c r="E38" s="43"/>
      <c r="F38" s="43"/>
      <c r="G38" s="43"/>
      <c r="H38" s="53"/>
      <c r="I38" s="45"/>
      <c r="J38" s="45"/>
      <c r="K38" s="45"/>
      <c r="L38" s="45"/>
      <c r="M38" s="86"/>
      <c r="N38" s="86"/>
      <c r="O38" s="86"/>
      <c r="P38" s="86"/>
      <c r="Q38" s="5"/>
    </row>
    <row r="39" spans="1:17" ht="15.75">
      <c r="A39" s="128" t="s">
        <v>50</v>
      </c>
      <c r="B39" s="129"/>
      <c r="C39" s="129"/>
      <c r="D39" s="129"/>
      <c r="E39" s="129"/>
      <c r="F39" s="129"/>
      <c r="G39" s="129"/>
      <c r="H39" s="129"/>
      <c r="I39" s="129"/>
      <c r="J39" s="45"/>
      <c r="K39" s="45"/>
      <c r="L39" s="45"/>
      <c r="M39" s="86"/>
      <c r="N39" s="86"/>
      <c r="O39" s="86"/>
      <c r="P39" s="86"/>
      <c r="Q39" s="5"/>
    </row>
    <row r="40" spans="1:17" ht="22.5">
      <c r="A40" s="16" t="s">
        <v>16</v>
      </c>
      <c r="B40" s="38" t="s">
        <v>214</v>
      </c>
      <c r="C40" s="18" t="s">
        <v>24</v>
      </c>
      <c r="D40" s="82">
        <v>60000</v>
      </c>
      <c r="E40" s="83"/>
      <c r="F40" s="84" t="s">
        <v>207</v>
      </c>
      <c r="G40" s="85"/>
      <c r="H40" s="106"/>
      <c r="I40" s="107"/>
      <c r="J40" s="102"/>
      <c r="K40" s="69"/>
      <c r="L40" s="69"/>
      <c r="M40" s="86"/>
      <c r="N40" s="86"/>
      <c r="O40" s="86"/>
      <c r="P40" s="86"/>
      <c r="Q40" s="1"/>
    </row>
    <row r="41" spans="1:17" ht="33.75">
      <c r="A41" s="16" t="s">
        <v>9</v>
      </c>
      <c r="B41" s="38" t="s">
        <v>184</v>
      </c>
      <c r="C41" s="18" t="s">
        <v>34</v>
      </c>
      <c r="D41" s="44">
        <f>0.65*POWER(D40,0.4)</f>
        <v>52.98755212438499</v>
      </c>
      <c r="E41" s="18" t="s">
        <v>10</v>
      </c>
      <c r="F41" s="90" t="s">
        <v>210</v>
      </c>
      <c r="G41" s="91"/>
      <c r="H41" s="17">
        <v>50</v>
      </c>
      <c r="I41" s="18" t="s">
        <v>10</v>
      </c>
      <c r="J41" s="68"/>
      <c r="K41" s="69"/>
      <c r="L41" s="69"/>
      <c r="M41" s="86"/>
      <c r="N41" s="86"/>
      <c r="O41" s="86"/>
      <c r="P41" s="86"/>
      <c r="Q41" s="3"/>
    </row>
    <row r="42" spans="1:16" ht="24" customHeight="1">
      <c r="A42" s="16" t="s">
        <v>5</v>
      </c>
      <c r="B42" s="38" t="s">
        <v>183</v>
      </c>
      <c r="C42" s="18" t="s">
        <v>35</v>
      </c>
      <c r="D42" s="40">
        <f>D40/5000</f>
        <v>12</v>
      </c>
      <c r="E42" s="18" t="s">
        <v>6</v>
      </c>
      <c r="F42" s="92"/>
      <c r="G42" s="93"/>
      <c r="H42" s="69"/>
      <c r="I42" s="69"/>
      <c r="J42" s="69"/>
      <c r="K42" s="69"/>
      <c r="L42" s="69"/>
      <c r="M42" s="86"/>
      <c r="N42" s="86"/>
      <c r="O42" s="86"/>
      <c r="P42" s="86"/>
    </row>
    <row r="43" spans="1:16" ht="33.75">
      <c r="A43" s="19" t="s">
        <v>7</v>
      </c>
      <c r="B43" s="39" t="s">
        <v>185</v>
      </c>
      <c r="C43" s="17" t="s">
        <v>208</v>
      </c>
      <c r="D43" s="41">
        <v>50</v>
      </c>
      <c r="E43" s="17" t="s">
        <v>8</v>
      </c>
      <c r="F43" s="68"/>
      <c r="G43" s="93"/>
      <c r="H43" s="69"/>
      <c r="I43" s="69"/>
      <c r="J43" s="69"/>
      <c r="K43" s="69"/>
      <c r="L43" s="69"/>
      <c r="M43" s="86"/>
      <c r="N43" s="86"/>
      <c r="O43" s="86"/>
      <c r="P43" s="86"/>
    </row>
    <row r="44" spans="1:16" ht="35.25" customHeight="1">
      <c r="A44" s="16" t="s">
        <v>7</v>
      </c>
      <c r="B44" s="38" t="s">
        <v>186</v>
      </c>
      <c r="C44" s="18" t="s">
        <v>36</v>
      </c>
      <c r="D44" s="44">
        <f>D43*9*POWER(D42,2)/POWER((D41/10),5)</f>
        <v>15.51335468215128</v>
      </c>
      <c r="E44" s="18" t="s">
        <v>11</v>
      </c>
      <c r="F44" s="68"/>
      <c r="G44" s="93"/>
      <c r="H44" s="69"/>
      <c r="I44" s="69"/>
      <c r="J44" s="69"/>
      <c r="K44" s="69"/>
      <c r="L44" s="69"/>
      <c r="M44" s="86"/>
      <c r="N44" s="86"/>
      <c r="O44" s="86"/>
      <c r="P44" s="86"/>
    </row>
    <row r="45" spans="1:16" ht="22.5">
      <c r="A45" s="16" t="s">
        <v>12</v>
      </c>
      <c r="B45" s="38" t="s">
        <v>187</v>
      </c>
      <c r="C45" s="18" t="s">
        <v>37</v>
      </c>
      <c r="D45" s="44">
        <f>D40/1700</f>
        <v>35.294117647058826</v>
      </c>
      <c r="E45" s="18" t="s">
        <v>13</v>
      </c>
      <c r="F45" s="90" t="s">
        <v>209</v>
      </c>
      <c r="G45" s="91"/>
      <c r="H45" s="17">
        <v>40</v>
      </c>
      <c r="I45" s="18" t="s">
        <v>13</v>
      </c>
      <c r="J45" s="103"/>
      <c r="K45" s="86"/>
      <c r="L45" s="86"/>
      <c r="M45" s="86"/>
      <c r="N45" s="86"/>
      <c r="O45" s="86"/>
      <c r="P45" s="86"/>
    </row>
    <row r="46" spans="1:16" ht="36" customHeight="1">
      <c r="A46" s="19" t="s">
        <v>14</v>
      </c>
      <c r="B46" s="130" t="s">
        <v>197</v>
      </c>
      <c r="C46" s="131"/>
      <c r="D46" s="132" t="s">
        <v>198</v>
      </c>
      <c r="E46" s="133"/>
      <c r="F46" s="17">
        <v>400</v>
      </c>
      <c r="G46" s="17" t="s">
        <v>15</v>
      </c>
      <c r="H46" s="104"/>
      <c r="I46" s="105"/>
      <c r="J46" s="86"/>
      <c r="K46" s="86"/>
      <c r="L46" s="86"/>
      <c r="M46" s="86"/>
      <c r="N46" s="86"/>
      <c r="O46" s="86"/>
      <c r="P46" s="86"/>
    </row>
    <row r="47" spans="1:16" ht="21.75" customHeight="1">
      <c r="A47" s="19"/>
      <c r="B47" s="90" t="s">
        <v>202</v>
      </c>
      <c r="C47" s="85"/>
      <c r="D47" s="82">
        <f>4*F46</f>
        <v>1600</v>
      </c>
      <c r="E47" s="83"/>
      <c r="F47" s="84" t="s">
        <v>6</v>
      </c>
      <c r="G47" s="126"/>
      <c r="H47" s="127"/>
      <c r="I47" s="127"/>
      <c r="J47" s="127"/>
      <c r="K47" s="127"/>
      <c r="L47" s="127"/>
      <c r="M47" s="86"/>
      <c r="N47" s="86"/>
      <c r="O47" s="86"/>
      <c r="P47" s="86"/>
    </row>
    <row r="48" spans="1:16" ht="22.5">
      <c r="A48" s="16" t="s">
        <v>14</v>
      </c>
      <c r="B48" s="38" t="s">
        <v>203</v>
      </c>
      <c r="C48" s="16">
        <f>D47*8</f>
        <v>12800</v>
      </c>
      <c r="D48" s="16" t="s">
        <v>4</v>
      </c>
      <c r="E48" s="74" t="s">
        <v>33</v>
      </c>
      <c r="F48" s="77"/>
      <c r="G48" s="20">
        <f>D47*8.1</f>
        <v>12960</v>
      </c>
      <c r="H48" s="72" t="s">
        <v>207</v>
      </c>
      <c r="I48" s="73"/>
      <c r="J48" s="73"/>
      <c r="K48" s="88"/>
      <c r="L48" s="89"/>
      <c r="M48" s="87"/>
      <c r="N48" s="87"/>
      <c r="O48" s="87"/>
      <c r="P48" s="87"/>
    </row>
    <row r="49" spans="1:16" ht="12.75">
      <c r="A49" s="47"/>
      <c r="B49" s="48"/>
      <c r="C49" s="49"/>
      <c r="D49" s="49"/>
      <c r="E49" s="50"/>
      <c r="F49" s="50"/>
      <c r="G49" s="51"/>
      <c r="H49" s="46"/>
      <c r="I49" s="52"/>
      <c r="J49" s="52"/>
      <c r="K49" s="46"/>
      <c r="L49" s="46"/>
      <c r="M49" s="52"/>
      <c r="N49" s="52"/>
      <c r="O49" s="52"/>
      <c r="P49" s="52"/>
    </row>
    <row r="50" spans="1:16" ht="12.75">
      <c r="A50" s="47"/>
      <c r="B50" s="48"/>
      <c r="C50" s="49"/>
      <c r="D50" s="49"/>
      <c r="E50" s="50"/>
      <c r="F50" s="50"/>
      <c r="G50" s="51"/>
      <c r="H50" s="46"/>
      <c r="I50" s="52"/>
      <c r="J50" s="52"/>
      <c r="K50" s="46"/>
      <c r="L50" s="46"/>
      <c r="M50" s="52"/>
      <c r="N50" s="52"/>
      <c r="O50" s="52"/>
      <c r="P50" s="52"/>
    </row>
    <row r="51" spans="1:16" ht="12.75">
      <c r="A51" s="47"/>
      <c r="B51" s="48"/>
      <c r="C51" s="49"/>
      <c r="D51" s="49"/>
      <c r="E51" s="50"/>
      <c r="F51" s="50"/>
      <c r="G51" s="51"/>
      <c r="H51" s="46"/>
      <c r="I51" s="52"/>
      <c r="J51" s="52"/>
      <c r="K51" s="46"/>
      <c r="L51" s="46"/>
      <c r="M51" s="52"/>
      <c r="N51" s="52"/>
      <c r="O51" s="52"/>
      <c r="P51" s="52"/>
    </row>
    <row r="52" spans="1:16" ht="12.75">
      <c r="A52" s="47"/>
      <c r="B52" s="48"/>
      <c r="C52" s="49"/>
      <c r="D52" s="49"/>
      <c r="E52" s="50"/>
      <c r="F52" s="50"/>
      <c r="G52" s="51"/>
      <c r="H52" s="46"/>
      <c r="I52" s="52"/>
      <c r="J52" s="52"/>
      <c r="K52" s="46"/>
      <c r="L52" s="46"/>
      <c r="M52" s="52"/>
      <c r="N52" s="52"/>
      <c r="O52" s="52"/>
      <c r="P52" s="52"/>
    </row>
    <row r="53" spans="1:16" ht="12.75">
      <c r="A53" s="47"/>
      <c r="B53" s="48"/>
      <c r="C53" s="49"/>
      <c r="D53" s="49"/>
      <c r="E53" s="50"/>
      <c r="F53" s="50"/>
      <c r="G53" s="51"/>
      <c r="H53" s="46"/>
      <c r="I53" s="52"/>
      <c r="J53" s="52"/>
      <c r="K53" s="46"/>
      <c r="L53" s="46"/>
      <c r="M53" s="52"/>
      <c r="N53" s="52"/>
      <c r="O53" s="52"/>
      <c r="P53" s="52"/>
    </row>
    <row r="54" spans="1:16" ht="12.75">
      <c r="A54" s="47"/>
      <c r="B54" s="48"/>
      <c r="C54" s="49"/>
      <c r="D54" s="49"/>
      <c r="E54" s="50"/>
      <c r="F54" s="50"/>
      <c r="G54" s="51"/>
      <c r="H54" s="46"/>
      <c r="I54" s="52"/>
      <c r="J54" s="52"/>
      <c r="K54" s="46"/>
      <c r="L54" s="46"/>
      <c r="M54" s="52"/>
      <c r="N54" s="52"/>
      <c r="O54" s="52"/>
      <c r="P54" s="52"/>
    </row>
    <row r="55" spans="1:16" ht="12.75">
      <c r="A55" s="47"/>
      <c r="B55" s="48"/>
      <c r="C55" s="49"/>
      <c r="D55" s="49"/>
      <c r="E55" s="50"/>
      <c r="F55" s="50"/>
      <c r="G55" s="51"/>
      <c r="H55" s="46"/>
      <c r="I55" s="52"/>
      <c r="J55" s="52"/>
      <c r="K55" s="46"/>
      <c r="L55" s="46"/>
      <c r="M55" s="52"/>
      <c r="N55" s="52"/>
      <c r="O55" s="52"/>
      <c r="P55" s="52"/>
    </row>
    <row r="56" spans="1:16" ht="12.75">
      <c r="A56" s="47"/>
      <c r="B56" s="48"/>
      <c r="C56" s="49"/>
      <c r="D56" s="49"/>
      <c r="E56" s="50"/>
      <c r="F56" s="50"/>
      <c r="G56" s="51"/>
      <c r="H56" s="46"/>
      <c r="I56" s="52"/>
      <c r="J56" s="52"/>
      <c r="K56" s="46"/>
      <c r="L56" s="46"/>
      <c r="M56" s="52"/>
      <c r="N56" s="52"/>
      <c r="O56" s="52"/>
      <c r="P56" s="52"/>
    </row>
    <row r="57" spans="1:16" ht="12.75">
      <c r="A57" s="47"/>
      <c r="B57" s="48"/>
      <c r="C57" s="49"/>
      <c r="D57" s="49"/>
      <c r="E57" s="50"/>
      <c r="F57" s="50"/>
      <c r="G57" s="51"/>
      <c r="H57" s="46"/>
      <c r="I57" s="52"/>
      <c r="J57" s="52"/>
      <c r="K57" s="46"/>
      <c r="L57" s="46"/>
      <c r="M57" s="52"/>
      <c r="N57" s="52"/>
      <c r="O57" s="52"/>
      <c r="P57" s="52"/>
    </row>
    <row r="58" spans="1:16" ht="12.75">
      <c r="A58" s="47"/>
      <c r="B58" s="48"/>
      <c r="C58" s="49"/>
      <c r="D58" s="49"/>
      <c r="E58" s="50"/>
      <c r="F58" s="50"/>
      <c r="G58" s="51"/>
      <c r="H58" s="46"/>
      <c r="I58" s="52"/>
      <c r="J58" s="52"/>
      <c r="K58" s="46"/>
      <c r="L58" s="46"/>
      <c r="M58" s="52"/>
      <c r="N58" s="52"/>
      <c r="O58" s="52"/>
      <c r="P58" s="52"/>
    </row>
    <row r="59" spans="1:16" ht="12.75">
      <c r="A59" s="47"/>
      <c r="B59" s="48"/>
      <c r="C59" s="49"/>
      <c r="D59" s="49"/>
      <c r="E59" s="50"/>
      <c r="F59" s="50"/>
      <c r="G59" s="51"/>
      <c r="H59" s="46"/>
      <c r="I59" s="52"/>
      <c r="J59" s="52"/>
      <c r="K59" s="46"/>
      <c r="L59" s="46"/>
      <c r="M59" s="52"/>
      <c r="N59" s="52"/>
      <c r="O59" s="52"/>
      <c r="P59" s="52"/>
    </row>
    <row r="60" spans="1:16" ht="12.75">
      <c r="A60" s="47"/>
      <c r="B60" s="48"/>
      <c r="C60" s="49"/>
      <c r="D60" s="49"/>
      <c r="E60" s="50"/>
      <c r="F60" s="50"/>
      <c r="G60" s="51"/>
      <c r="H60" s="46"/>
      <c r="I60" s="52"/>
      <c r="J60" s="52"/>
      <c r="K60" s="46"/>
      <c r="L60" s="46"/>
      <c r="M60" s="52"/>
      <c r="N60" s="52"/>
      <c r="O60" s="52"/>
      <c r="P60" s="52"/>
    </row>
    <row r="61" spans="1:16" ht="12.75">
      <c r="A61" s="47"/>
      <c r="B61" s="48"/>
      <c r="C61" s="49"/>
      <c r="D61" s="49"/>
      <c r="E61" s="50"/>
      <c r="F61" s="50"/>
      <c r="G61" s="51"/>
      <c r="H61" s="46"/>
      <c r="I61" s="52"/>
      <c r="J61" s="52"/>
      <c r="K61" s="46"/>
      <c r="L61" s="46"/>
      <c r="M61" s="52"/>
      <c r="N61" s="52"/>
      <c r="O61" s="52"/>
      <c r="P61" s="52"/>
    </row>
    <row r="62" spans="1:16" ht="12.75">
      <c r="A62" s="47"/>
      <c r="B62" s="48"/>
      <c r="C62" s="49"/>
      <c r="D62" s="49"/>
      <c r="E62" s="50"/>
      <c r="F62" s="50"/>
      <c r="G62" s="51"/>
      <c r="H62" s="46"/>
      <c r="I62" s="52"/>
      <c r="J62" s="52"/>
      <c r="K62" s="46"/>
      <c r="L62" s="46"/>
      <c r="M62" s="52"/>
      <c r="N62" s="52"/>
      <c r="O62" s="52"/>
      <c r="P62" s="52"/>
    </row>
    <row r="63" spans="1:16" ht="12.75">
      <c r="A63" s="47"/>
      <c r="B63" s="48"/>
      <c r="C63" s="49"/>
      <c r="D63" s="49"/>
      <c r="E63" s="50"/>
      <c r="F63" s="50"/>
      <c r="G63" s="51"/>
      <c r="H63" s="46"/>
      <c r="I63" s="52"/>
      <c r="J63" s="52"/>
      <c r="K63" s="46"/>
      <c r="L63" s="46"/>
      <c r="M63" s="52"/>
      <c r="N63" s="52"/>
      <c r="O63" s="52"/>
      <c r="P63" s="52"/>
    </row>
    <row r="64" spans="1:16" ht="12.75">
      <c r="A64" s="47"/>
      <c r="B64" s="48"/>
      <c r="C64" s="49"/>
      <c r="D64" s="49"/>
      <c r="E64" s="50"/>
      <c r="F64" s="50"/>
      <c r="G64" s="51"/>
      <c r="H64" s="46"/>
      <c r="I64" s="52"/>
      <c r="J64" s="52"/>
      <c r="K64" s="46"/>
      <c r="L64" s="46"/>
      <c r="M64" s="52"/>
      <c r="N64" s="52"/>
      <c r="O64" s="52"/>
      <c r="P64" s="52"/>
    </row>
    <row r="65" spans="1:16" ht="12.75">
      <c r="A65" s="47"/>
      <c r="B65" s="48"/>
      <c r="C65" s="49"/>
      <c r="D65" s="49"/>
      <c r="E65" s="50"/>
      <c r="F65" s="50"/>
      <c r="G65" s="51"/>
      <c r="H65" s="46"/>
      <c r="I65" s="52"/>
      <c r="J65" s="52"/>
      <c r="K65" s="46"/>
      <c r="L65" s="46"/>
      <c r="M65" s="52"/>
      <c r="N65" s="52"/>
      <c r="O65" s="52"/>
      <c r="P65" s="52"/>
    </row>
    <row r="66" spans="1:16" ht="12.75">
      <c r="A66" s="47"/>
      <c r="B66" s="48"/>
      <c r="C66" s="49"/>
      <c r="D66" s="49"/>
      <c r="E66" s="50"/>
      <c r="F66" s="50"/>
      <c r="G66" s="51"/>
      <c r="H66" s="46"/>
      <c r="I66" s="52"/>
      <c r="J66" s="52"/>
      <c r="K66" s="46"/>
      <c r="L66" s="46"/>
      <c r="M66" s="52"/>
      <c r="N66" s="52"/>
      <c r="O66" s="52"/>
      <c r="P66" s="52"/>
    </row>
    <row r="67" spans="1:17" ht="12.75">
      <c r="A67" s="74" t="s">
        <v>53</v>
      </c>
      <c r="B67" s="75"/>
      <c r="C67" s="75"/>
      <c r="D67" s="75"/>
      <c r="E67" s="75"/>
      <c r="F67" s="75"/>
      <c r="G67" s="75"/>
      <c r="H67" s="76"/>
      <c r="I67" s="76"/>
      <c r="J67" s="76"/>
      <c r="K67" s="75"/>
      <c r="L67" s="75"/>
      <c r="M67" s="75"/>
      <c r="N67" s="75"/>
      <c r="O67" s="75"/>
      <c r="P67" s="75"/>
      <c r="Q67" s="77"/>
    </row>
    <row r="68" spans="1:17" ht="24.75" customHeight="1">
      <c r="A68" s="70" t="s">
        <v>54</v>
      </c>
      <c r="B68" s="71"/>
      <c r="C68" s="56" t="s">
        <v>55</v>
      </c>
      <c r="D68" s="12" t="s">
        <v>56</v>
      </c>
      <c r="E68" s="21" t="s">
        <v>57</v>
      </c>
      <c r="F68" s="27" t="s">
        <v>54</v>
      </c>
      <c r="G68" s="56" t="s">
        <v>55</v>
      </c>
      <c r="H68" s="12" t="s">
        <v>174</v>
      </c>
      <c r="I68" s="21" t="s">
        <v>57</v>
      </c>
      <c r="J68" s="27" t="s">
        <v>54</v>
      </c>
      <c r="K68" s="56" t="s">
        <v>175</v>
      </c>
      <c r="L68" s="12" t="s">
        <v>174</v>
      </c>
      <c r="M68" s="21" t="s">
        <v>57</v>
      </c>
      <c r="N68" s="27" t="s">
        <v>54</v>
      </c>
      <c r="O68" s="56" t="s">
        <v>55</v>
      </c>
      <c r="P68" s="12" t="s">
        <v>56</v>
      </c>
      <c r="Q68" s="21" t="s">
        <v>57</v>
      </c>
    </row>
    <row r="69" spans="1:17" ht="12.75">
      <c r="A69" s="70" t="s">
        <v>58</v>
      </c>
      <c r="B69" s="71"/>
      <c r="C69" s="56">
        <v>0</v>
      </c>
      <c r="D69" s="12">
        <v>38</v>
      </c>
      <c r="E69" s="13">
        <v>1</v>
      </c>
      <c r="F69" s="27" t="s">
        <v>59</v>
      </c>
      <c r="G69" s="56">
        <v>-3</v>
      </c>
      <c r="H69" s="12">
        <v>33</v>
      </c>
      <c r="I69" s="13">
        <v>2</v>
      </c>
      <c r="J69" s="27" t="s">
        <v>60</v>
      </c>
      <c r="K69" s="56">
        <v>-18</v>
      </c>
      <c r="L69" s="12">
        <v>38</v>
      </c>
      <c r="M69" s="13">
        <v>3</v>
      </c>
      <c r="N69" s="27" t="s">
        <v>61</v>
      </c>
      <c r="O69" s="56">
        <v>-15</v>
      </c>
      <c r="P69" s="12">
        <v>32</v>
      </c>
      <c r="Q69" s="13">
        <v>4</v>
      </c>
    </row>
    <row r="70" spans="1:17" ht="12.75">
      <c r="A70" s="70" t="s">
        <v>62</v>
      </c>
      <c r="B70" s="71"/>
      <c r="C70" s="56">
        <v>-3</v>
      </c>
      <c r="D70" s="12">
        <v>35</v>
      </c>
      <c r="E70" s="13">
        <v>2</v>
      </c>
      <c r="F70" s="27" t="s">
        <v>63</v>
      </c>
      <c r="G70" s="56">
        <v>0</v>
      </c>
      <c r="H70" s="12">
        <v>37</v>
      </c>
      <c r="I70" s="13">
        <v>1</v>
      </c>
      <c r="J70" s="27" t="s">
        <v>64</v>
      </c>
      <c r="K70" s="56">
        <v>-9</v>
      </c>
      <c r="L70" s="12">
        <v>34</v>
      </c>
      <c r="M70" s="13">
        <v>3</v>
      </c>
      <c r="N70" s="27" t="s">
        <v>65</v>
      </c>
      <c r="O70" s="56">
        <v>-3</v>
      </c>
      <c r="P70" s="12">
        <v>32</v>
      </c>
      <c r="Q70" s="13">
        <v>2</v>
      </c>
    </row>
    <row r="71" spans="1:17" ht="12.75">
      <c r="A71" s="70" t="s">
        <v>66</v>
      </c>
      <c r="B71" s="71"/>
      <c r="C71" s="56">
        <v>-12</v>
      </c>
      <c r="D71" s="12">
        <v>34</v>
      </c>
      <c r="E71" s="13">
        <v>3</v>
      </c>
      <c r="F71" s="27" t="s">
        <v>67</v>
      </c>
      <c r="G71" s="56">
        <v>-27</v>
      </c>
      <c r="H71" s="12">
        <v>30</v>
      </c>
      <c r="I71" s="13">
        <v>4</v>
      </c>
      <c r="J71" s="27" t="s">
        <v>68</v>
      </c>
      <c r="K71" s="56"/>
      <c r="L71" s="29"/>
      <c r="M71" s="13">
        <v>1</v>
      </c>
      <c r="N71" s="27" t="s">
        <v>69</v>
      </c>
      <c r="O71" s="56">
        <v>3</v>
      </c>
      <c r="P71" s="12">
        <v>37</v>
      </c>
      <c r="Q71" s="13"/>
    </row>
    <row r="72" spans="1:17" ht="12.75">
      <c r="A72" s="70" t="s">
        <v>70</v>
      </c>
      <c r="B72" s="71"/>
      <c r="C72" s="56">
        <v>-12</v>
      </c>
      <c r="D72" s="12">
        <v>34</v>
      </c>
      <c r="E72" s="13">
        <v>3</v>
      </c>
      <c r="F72" s="27" t="s">
        <v>71</v>
      </c>
      <c r="G72" s="56">
        <v>-12</v>
      </c>
      <c r="H72" s="12">
        <v>34</v>
      </c>
      <c r="I72" s="13">
        <v>4</v>
      </c>
      <c r="J72" s="27" t="s">
        <v>72</v>
      </c>
      <c r="K72" s="28"/>
      <c r="L72" s="29"/>
      <c r="M72" s="13">
        <v>1</v>
      </c>
      <c r="N72" s="27" t="s">
        <v>73</v>
      </c>
      <c r="O72" s="28"/>
      <c r="P72" s="29"/>
      <c r="Q72" s="13">
        <v>1</v>
      </c>
    </row>
    <row r="73" spans="1:17" ht="12.75">
      <c r="A73" s="70" t="s">
        <v>74</v>
      </c>
      <c r="B73" s="71"/>
      <c r="C73" s="56">
        <v>0</v>
      </c>
      <c r="D73" s="12">
        <v>37</v>
      </c>
      <c r="E73" s="13">
        <v>1</v>
      </c>
      <c r="F73" s="27" t="s">
        <v>75</v>
      </c>
      <c r="G73" s="56">
        <v>-15</v>
      </c>
      <c r="H73" s="12">
        <v>36</v>
      </c>
      <c r="I73" s="13">
        <v>4</v>
      </c>
      <c r="J73" s="27" t="s">
        <v>76</v>
      </c>
      <c r="K73" s="28"/>
      <c r="L73" s="29"/>
      <c r="M73" s="13">
        <v>1</v>
      </c>
      <c r="N73" s="27" t="s">
        <v>77</v>
      </c>
      <c r="O73" s="28"/>
      <c r="P73" s="29"/>
      <c r="Q73" s="13">
        <v>1</v>
      </c>
    </row>
    <row r="74" spans="1:17" ht="12.75">
      <c r="A74" s="70" t="s">
        <v>78</v>
      </c>
      <c r="B74" s="71"/>
      <c r="C74" s="56">
        <v>3</v>
      </c>
      <c r="D74" s="12">
        <v>39</v>
      </c>
      <c r="E74" s="13">
        <v>1</v>
      </c>
      <c r="F74" s="27" t="s">
        <v>79</v>
      </c>
      <c r="G74" s="56">
        <v>-12</v>
      </c>
      <c r="H74" s="12">
        <v>35</v>
      </c>
      <c r="I74" s="13">
        <v>3</v>
      </c>
      <c r="J74" s="27" t="s">
        <v>80</v>
      </c>
      <c r="K74" s="28"/>
      <c r="L74" s="29"/>
      <c r="M74" s="13">
        <v>1</v>
      </c>
      <c r="N74" s="27" t="s">
        <v>81</v>
      </c>
      <c r="O74" s="28"/>
      <c r="P74" s="29"/>
      <c r="Q74" s="13">
        <v>1</v>
      </c>
    </row>
    <row r="75" spans="1:17" ht="12.75">
      <c r="A75" s="70" t="s">
        <v>82</v>
      </c>
      <c r="B75" s="71"/>
      <c r="C75" s="56">
        <v>-3</v>
      </c>
      <c r="D75" s="12">
        <v>40</v>
      </c>
      <c r="E75" s="13">
        <v>1</v>
      </c>
      <c r="F75" s="27" t="s">
        <v>83</v>
      </c>
      <c r="G75" s="56">
        <v>-3</v>
      </c>
      <c r="H75" s="12">
        <v>36</v>
      </c>
      <c r="I75" s="13">
        <v>2</v>
      </c>
      <c r="J75" s="27" t="s">
        <v>84</v>
      </c>
      <c r="K75" s="28"/>
      <c r="L75" s="29"/>
      <c r="M75" s="13">
        <v>2</v>
      </c>
      <c r="N75" s="27" t="s">
        <v>85</v>
      </c>
      <c r="O75" s="28"/>
      <c r="P75" s="29"/>
      <c r="Q75" s="13">
        <v>1</v>
      </c>
    </row>
    <row r="76" spans="1:17" ht="12.75">
      <c r="A76" s="70" t="s">
        <v>86</v>
      </c>
      <c r="B76" s="71"/>
      <c r="C76" s="56">
        <v>-3</v>
      </c>
      <c r="D76" s="12">
        <v>34</v>
      </c>
      <c r="E76" s="13">
        <v>2</v>
      </c>
      <c r="F76" s="27" t="s">
        <v>87</v>
      </c>
      <c r="G76" s="56">
        <v>-12</v>
      </c>
      <c r="H76" s="12">
        <v>34</v>
      </c>
      <c r="I76" s="13">
        <v>3</v>
      </c>
      <c r="J76" s="27" t="s">
        <v>88</v>
      </c>
      <c r="K76" s="28"/>
      <c r="L76" s="29"/>
      <c r="M76" s="13">
        <v>2</v>
      </c>
      <c r="N76" s="27" t="s">
        <v>89</v>
      </c>
      <c r="O76" s="28"/>
      <c r="P76" s="29"/>
      <c r="Q76" s="13">
        <v>1</v>
      </c>
    </row>
    <row r="77" spans="1:17" ht="12.75">
      <c r="A77" s="70" t="s">
        <v>90</v>
      </c>
      <c r="B77" s="71"/>
      <c r="C77" s="56">
        <v>-8</v>
      </c>
      <c r="D77" s="12">
        <v>34</v>
      </c>
      <c r="E77" s="13">
        <v>3</v>
      </c>
      <c r="F77" s="27" t="s">
        <v>91</v>
      </c>
      <c r="G77" s="56">
        <v>-12</v>
      </c>
      <c r="H77" s="12">
        <v>33</v>
      </c>
      <c r="I77" s="13">
        <v>3</v>
      </c>
      <c r="J77" s="27" t="s">
        <v>92</v>
      </c>
      <c r="K77" s="28"/>
      <c r="L77" s="29"/>
      <c r="M77" s="13">
        <v>2</v>
      </c>
      <c r="N77" s="27" t="s">
        <v>93</v>
      </c>
      <c r="O77" s="28"/>
      <c r="P77" s="29"/>
      <c r="Q77" s="13">
        <v>1</v>
      </c>
    </row>
    <row r="78" spans="1:17" ht="12.75">
      <c r="A78" s="70" t="s">
        <v>94</v>
      </c>
      <c r="B78" s="71"/>
      <c r="C78" s="56">
        <v>-9</v>
      </c>
      <c r="D78" s="12">
        <v>34</v>
      </c>
      <c r="E78" s="13">
        <v>3</v>
      </c>
      <c r="F78" s="27" t="s">
        <v>95</v>
      </c>
      <c r="G78" s="56">
        <v>-12</v>
      </c>
      <c r="H78" s="12">
        <v>38</v>
      </c>
      <c r="I78" s="13">
        <v>3</v>
      </c>
      <c r="J78" s="27" t="s">
        <v>96</v>
      </c>
      <c r="K78" s="28"/>
      <c r="L78" s="29"/>
      <c r="M78" s="13">
        <v>2</v>
      </c>
      <c r="N78" s="27" t="s">
        <v>97</v>
      </c>
      <c r="O78" s="28"/>
      <c r="P78" s="29"/>
      <c r="Q78" s="13">
        <v>2</v>
      </c>
    </row>
    <row r="79" spans="1:17" ht="12.75">
      <c r="A79" s="70" t="s">
        <v>98</v>
      </c>
      <c r="B79" s="71"/>
      <c r="C79" s="56">
        <v>-15</v>
      </c>
      <c r="D79" s="12">
        <v>33</v>
      </c>
      <c r="E79" s="13">
        <v>3</v>
      </c>
      <c r="F79" s="27" t="s">
        <v>99</v>
      </c>
      <c r="G79" s="56">
        <v>-3</v>
      </c>
      <c r="H79" s="12">
        <v>40</v>
      </c>
      <c r="I79" s="13">
        <v>2</v>
      </c>
      <c r="J79" s="27" t="s">
        <v>100</v>
      </c>
      <c r="K79" s="28"/>
      <c r="L79" s="29"/>
      <c r="M79" s="13">
        <v>2</v>
      </c>
      <c r="N79" s="27" t="s">
        <v>101</v>
      </c>
      <c r="O79" s="28"/>
      <c r="P79" s="29"/>
      <c r="Q79" s="13">
        <v>2</v>
      </c>
    </row>
    <row r="80" spans="1:17" ht="12.75">
      <c r="A80" s="70" t="s">
        <v>102</v>
      </c>
      <c r="B80" s="71"/>
      <c r="C80" s="56">
        <v>-9</v>
      </c>
      <c r="D80" s="12">
        <v>36</v>
      </c>
      <c r="E80" s="13">
        <v>3</v>
      </c>
      <c r="F80" s="27" t="s">
        <v>103</v>
      </c>
      <c r="G80" s="56">
        <v>-6</v>
      </c>
      <c r="H80" s="12">
        <v>38</v>
      </c>
      <c r="I80" s="13">
        <v>2</v>
      </c>
      <c r="J80" s="27" t="s">
        <v>104</v>
      </c>
      <c r="K80" s="28"/>
      <c r="L80" s="29"/>
      <c r="M80" s="13">
        <v>2</v>
      </c>
      <c r="N80" s="27" t="s">
        <v>105</v>
      </c>
      <c r="O80" s="28"/>
      <c r="P80" s="29"/>
      <c r="Q80" s="13">
        <v>2</v>
      </c>
    </row>
    <row r="81" spans="1:17" ht="12.75">
      <c r="A81" s="70" t="s">
        <v>106</v>
      </c>
      <c r="B81" s="71"/>
      <c r="C81" s="56">
        <v>-6</v>
      </c>
      <c r="D81" s="12">
        <v>37</v>
      </c>
      <c r="E81" s="13">
        <v>2</v>
      </c>
      <c r="F81" s="27" t="s">
        <v>107</v>
      </c>
      <c r="G81" s="56">
        <v>3</v>
      </c>
      <c r="H81" s="12">
        <v>35</v>
      </c>
      <c r="I81" s="13">
        <v>1</v>
      </c>
      <c r="J81" s="27" t="s">
        <v>108</v>
      </c>
      <c r="K81" s="28"/>
      <c r="L81" s="29"/>
      <c r="M81" s="13">
        <v>2</v>
      </c>
      <c r="N81" s="27" t="s">
        <v>109</v>
      </c>
      <c r="O81" s="28"/>
      <c r="P81" s="29"/>
      <c r="Q81" s="13">
        <v>2</v>
      </c>
    </row>
    <row r="82" spans="1:17" ht="12.75">
      <c r="A82" s="70" t="s">
        <v>110</v>
      </c>
      <c r="B82" s="71"/>
      <c r="C82" s="56">
        <v>-3</v>
      </c>
      <c r="D82" s="12">
        <v>34</v>
      </c>
      <c r="E82" s="13">
        <v>2</v>
      </c>
      <c r="F82" s="27" t="s">
        <v>111</v>
      </c>
      <c r="G82" s="56">
        <v>-3</v>
      </c>
      <c r="H82" s="12">
        <v>37</v>
      </c>
      <c r="I82" s="13">
        <v>2</v>
      </c>
      <c r="J82" s="27" t="s">
        <v>112</v>
      </c>
      <c r="K82" s="28"/>
      <c r="L82" s="29"/>
      <c r="M82" s="13">
        <v>2</v>
      </c>
      <c r="N82" s="27" t="s">
        <v>113</v>
      </c>
      <c r="O82" s="28"/>
      <c r="P82" s="29"/>
      <c r="Q82" s="13">
        <v>2</v>
      </c>
    </row>
    <row r="83" spans="1:17" ht="12.75">
      <c r="A83" s="70" t="s">
        <v>114</v>
      </c>
      <c r="B83" s="71"/>
      <c r="C83" s="56">
        <v>-15</v>
      </c>
      <c r="D83" s="12">
        <v>37</v>
      </c>
      <c r="E83" s="13">
        <v>3</v>
      </c>
      <c r="F83" s="27" t="s">
        <v>115</v>
      </c>
      <c r="G83" s="56">
        <v>-15</v>
      </c>
      <c r="H83" s="12">
        <v>34</v>
      </c>
      <c r="I83" s="13">
        <v>3</v>
      </c>
      <c r="J83" s="27" t="s">
        <v>116</v>
      </c>
      <c r="K83" s="28"/>
      <c r="L83" s="29"/>
      <c r="M83" s="13">
        <v>2</v>
      </c>
      <c r="N83" s="27" t="s">
        <v>117</v>
      </c>
      <c r="O83" s="28"/>
      <c r="P83" s="29"/>
      <c r="Q83" s="13">
        <v>2</v>
      </c>
    </row>
    <row r="84" spans="1:17" ht="12.75">
      <c r="A84" s="70" t="s">
        <v>118</v>
      </c>
      <c r="B84" s="71"/>
      <c r="C84" s="56">
        <v>-15</v>
      </c>
      <c r="D84" s="12">
        <v>35</v>
      </c>
      <c r="E84" s="13">
        <v>3</v>
      </c>
      <c r="F84" s="27" t="s">
        <v>119</v>
      </c>
      <c r="G84" s="56">
        <v>-3</v>
      </c>
      <c r="H84" s="12">
        <v>30</v>
      </c>
      <c r="I84" s="13">
        <v>2</v>
      </c>
      <c r="J84" s="27" t="s">
        <v>120</v>
      </c>
      <c r="K84" s="28"/>
      <c r="L84" s="29"/>
      <c r="M84" s="13">
        <v>2</v>
      </c>
      <c r="N84" s="27" t="s">
        <v>121</v>
      </c>
      <c r="O84" s="28"/>
      <c r="P84" s="29"/>
      <c r="Q84" s="13">
        <v>2</v>
      </c>
    </row>
    <row r="85" spans="1:17" ht="12.75">
      <c r="A85" s="70" t="s">
        <v>122</v>
      </c>
      <c r="B85" s="71"/>
      <c r="C85" s="56">
        <v>-6</v>
      </c>
      <c r="D85" s="12">
        <v>38</v>
      </c>
      <c r="E85" s="13">
        <v>2</v>
      </c>
      <c r="F85" s="27" t="s">
        <v>123</v>
      </c>
      <c r="G85" s="56">
        <v>-3</v>
      </c>
      <c r="H85" s="12">
        <v>32</v>
      </c>
      <c r="I85" s="13">
        <v>2</v>
      </c>
      <c r="J85" s="27" t="s">
        <v>124</v>
      </c>
      <c r="K85" s="28"/>
      <c r="L85" s="29"/>
      <c r="M85" s="13">
        <v>2</v>
      </c>
      <c r="N85" s="27" t="s">
        <v>125</v>
      </c>
      <c r="O85" s="28"/>
      <c r="P85" s="29"/>
      <c r="Q85" s="13">
        <v>3</v>
      </c>
    </row>
    <row r="86" spans="1:17" ht="12.75">
      <c r="A86" s="70" t="s">
        <v>126</v>
      </c>
      <c r="B86" s="71"/>
      <c r="C86" s="56">
        <v>-9</v>
      </c>
      <c r="D86" s="12">
        <v>43</v>
      </c>
      <c r="E86" s="13">
        <v>2</v>
      </c>
      <c r="F86" s="27" t="s">
        <v>127</v>
      </c>
      <c r="G86" s="56">
        <v>-9</v>
      </c>
      <c r="H86" s="12">
        <v>40</v>
      </c>
      <c r="I86" s="13">
        <v>2</v>
      </c>
      <c r="J86" s="27" t="s">
        <v>128</v>
      </c>
      <c r="K86" s="28"/>
      <c r="L86" s="29"/>
      <c r="M86" s="13">
        <v>3</v>
      </c>
      <c r="N86" s="27" t="s">
        <v>129</v>
      </c>
      <c r="O86" s="28"/>
      <c r="P86" s="29"/>
      <c r="Q86" s="13">
        <v>3</v>
      </c>
    </row>
    <row r="87" spans="1:17" ht="12.75">
      <c r="A87" s="70" t="s">
        <v>130</v>
      </c>
      <c r="B87" s="71"/>
      <c r="C87" s="56">
        <v>-9</v>
      </c>
      <c r="D87" s="12">
        <v>37</v>
      </c>
      <c r="E87" s="13">
        <v>2</v>
      </c>
      <c r="F87" s="27" t="s">
        <v>131</v>
      </c>
      <c r="G87" s="56">
        <v>-3</v>
      </c>
      <c r="H87" s="12">
        <v>30</v>
      </c>
      <c r="I87" s="13">
        <v>2</v>
      </c>
      <c r="J87" s="27" t="s">
        <v>132</v>
      </c>
      <c r="K87" s="28"/>
      <c r="L87" s="29"/>
      <c r="M87" s="13">
        <v>3</v>
      </c>
      <c r="N87" s="27" t="s">
        <v>133</v>
      </c>
      <c r="O87" s="28"/>
      <c r="P87" s="29"/>
      <c r="Q87" s="13">
        <v>3</v>
      </c>
    </row>
    <row r="88" spans="1:17" ht="12.75">
      <c r="A88" s="70" t="s">
        <v>134</v>
      </c>
      <c r="B88" s="71"/>
      <c r="C88" s="56">
        <v>-12</v>
      </c>
      <c r="D88" s="12">
        <v>38</v>
      </c>
      <c r="E88" s="13">
        <v>3</v>
      </c>
      <c r="F88" s="27" t="s">
        <v>135</v>
      </c>
      <c r="G88" s="56">
        <v>-18</v>
      </c>
      <c r="H88" s="12">
        <v>33</v>
      </c>
      <c r="I88" s="13">
        <v>4</v>
      </c>
      <c r="J88" s="27" t="s">
        <v>136</v>
      </c>
      <c r="K88" s="28"/>
      <c r="L88" s="29"/>
      <c r="M88" s="13">
        <v>3</v>
      </c>
      <c r="N88" s="27" t="s">
        <v>137</v>
      </c>
      <c r="O88" s="28"/>
      <c r="P88" s="29"/>
      <c r="Q88" s="13">
        <v>3</v>
      </c>
    </row>
    <row r="89" spans="1:17" ht="12.75">
      <c r="A89" s="70" t="s">
        <v>138</v>
      </c>
      <c r="B89" s="71"/>
      <c r="C89" s="56">
        <v>-18</v>
      </c>
      <c r="D89" s="12">
        <v>36</v>
      </c>
      <c r="E89" s="13">
        <v>4</v>
      </c>
      <c r="F89" s="27" t="s">
        <v>139</v>
      </c>
      <c r="G89" s="56">
        <v>-6</v>
      </c>
      <c r="H89" s="12">
        <v>43</v>
      </c>
      <c r="I89" s="13">
        <v>2</v>
      </c>
      <c r="J89" s="27" t="s">
        <v>140</v>
      </c>
      <c r="K89" s="28"/>
      <c r="L89" s="29"/>
      <c r="M89" s="13">
        <v>3</v>
      </c>
      <c r="N89" s="27" t="s">
        <v>141</v>
      </c>
      <c r="O89" s="28"/>
      <c r="P89" s="29"/>
      <c r="Q89" s="13">
        <v>3</v>
      </c>
    </row>
    <row r="90" spans="1:17" ht="12.75">
      <c r="A90" s="70" t="s">
        <v>142</v>
      </c>
      <c r="B90" s="71"/>
      <c r="C90" s="56">
        <v>-21</v>
      </c>
      <c r="D90" s="12">
        <v>30</v>
      </c>
      <c r="E90" s="13">
        <v>4</v>
      </c>
      <c r="F90" s="27" t="s">
        <v>143</v>
      </c>
      <c r="G90" s="56">
        <v>-6</v>
      </c>
      <c r="H90" s="12">
        <v>33</v>
      </c>
      <c r="I90" s="13">
        <v>2</v>
      </c>
      <c r="J90" s="27" t="s">
        <v>144</v>
      </c>
      <c r="K90" s="28"/>
      <c r="L90" s="29"/>
      <c r="M90" s="13">
        <v>3</v>
      </c>
      <c r="N90" s="27" t="s">
        <v>145</v>
      </c>
      <c r="O90" s="28"/>
      <c r="P90" s="29"/>
      <c r="Q90" s="13">
        <v>3</v>
      </c>
    </row>
    <row r="91" spans="1:17" ht="12.75">
      <c r="A91" s="70" t="s">
        <v>146</v>
      </c>
      <c r="B91" s="71"/>
      <c r="C91" s="56">
        <v>-3</v>
      </c>
      <c r="D91" s="12">
        <v>34</v>
      </c>
      <c r="E91" s="13">
        <v>3</v>
      </c>
      <c r="F91" s="27" t="s">
        <v>147</v>
      </c>
      <c r="G91" s="56">
        <v>-3</v>
      </c>
      <c r="H91" s="12">
        <v>31</v>
      </c>
      <c r="I91" s="13">
        <v>2</v>
      </c>
      <c r="J91" s="27" t="s">
        <v>148</v>
      </c>
      <c r="K91" s="28"/>
      <c r="L91" s="29"/>
      <c r="M91" s="13">
        <v>3</v>
      </c>
      <c r="N91" s="27" t="s">
        <v>149</v>
      </c>
      <c r="O91" s="28"/>
      <c r="P91" s="29"/>
      <c r="Q91" s="13">
        <v>3</v>
      </c>
    </row>
    <row r="92" spans="1:17" ht="12.75">
      <c r="A92" s="70" t="s">
        <v>150</v>
      </c>
      <c r="B92" s="71"/>
      <c r="C92" s="56">
        <v>-12</v>
      </c>
      <c r="D92" s="12">
        <v>39</v>
      </c>
      <c r="E92" s="13">
        <v>2</v>
      </c>
      <c r="F92" s="27" t="s">
        <v>151</v>
      </c>
      <c r="G92" s="56">
        <v>-9</v>
      </c>
      <c r="H92" s="12">
        <v>35</v>
      </c>
      <c r="I92" s="13">
        <v>3</v>
      </c>
      <c r="J92" s="27" t="s">
        <v>152</v>
      </c>
      <c r="K92" s="28"/>
      <c r="L92" s="29"/>
      <c r="M92" s="13">
        <v>3</v>
      </c>
      <c r="N92" s="27" t="s">
        <v>153</v>
      </c>
      <c r="O92" s="28"/>
      <c r="P92" s="29"/>
      <c r="Q92" s="13">
        <v>4</v>
      </c>
    </row>
    <row r="93" spans="1:17" ht="12.75">
      <c r="A93" s="70" t="s">
        <v>154</v>
      </c>
      <c r="B93" s="71"/>
      <c r="C93" s="56">
        <v>-3</v>
      </c>
      <c r="D93" s="12">
        <v>29</v>
      </c>
      <c r="E93" s="13">
        <v>2</v>
      </c>
      <c r="F93" s="27" t="s">
        <v>155</v>
      </c>
      <c r="G93" s="56">
        <v>-15</v>
      </c>
      <c r="H93" s="12">
        <v>33</v>
      </c>
      <c r="I93" s="13">
        <v>4</v>
      </c>
      <c r="J93" s="27" t="s">
        <v>156</v>
      </c>
      <c r="K93" s="28"/>
      <c r="L93" s="29"/>
      <c r="M93" s="13">
        <v>3</v>
      </c>
      <c r="N93" s="27" t="s">
        <v>157</v>
      </c>
      <c r="O93" s="28"/>
      <c r="P93" s="29"/>
      <c r="Q93" s="13">
        <v>4</v>
      </c>
    </row>
    <row r="94" spans="1:17" ht="12.75">
      <c r="A94" s="70" t="s">
        <v>158</v>
      </c>
      <c r="B94" s="71"/>
      <c r="C94" s="56"/>
      <c r="D94" s="12"/>
      <c r="E94" s="13">
        <v>4</v>
      </c>
      <c r="F94" s="27" t="s">
        <v>159</v>
      </c>
      <c r="G94" s="28"/>
      <c r="H94" s="29"/>
      <c r="I94" s="13">
        <v>4</v>
      </c>
      <c r="J94" s="27" t="s">
        <v>160</v>
      </c>
      <c r="K94" s="28"/>
      <c r="L94" s="29"/>
      <c r="M94" s="13">
        <v>3</v>
      </c>
      <c r="N94" s="27" t="s">
        <v>161</v>
      </c>
      <c r="O94" s="28"/>
      <c r="P94" s="29"/>
      <c r="Q94" s="13">
        <v>4</v>
      </c>
    </row>
    <row r="95" spans="1:17" ht="12.75">
      <c r="A95" s="70" t="s">
        <v>162</v>
      </c>
      <c r="B95" s="71"/>
      <c r="C95" s="56"/>
      <c r="D95" s="12"/>
      <c r="E95" s="13">
        <v>4</v>
      </c>
      <c r="F95" s="27" t="s">
        <v>163</v>
      </c>
      <c r="G95" s="28"/>
      <c r="H95" s="29"/>
      <c r="I95" s="13">
        <v>4</v>
      </c>
      <c r="J95" s="27" t="s">
        <v>164</v>
      </c>
      <c r="K95" s="28"/>
      <c r="L95" s="29"/>
      <c r="M95" s="13">
        <v>4</v>
      </c>
      <c r="N95" s="27" t="s">
        <v>165</v>
      </c>
      <c r="O95" s="28"/>
      <c r="P95" s="29"/>
      <c r="Q95" s="13">
        <v>4</v>
      </c>
    </row>
    <row r="96" spans="1:17" ht="12.75">
      <c r="A96" s="70" t="s">
        <v>166</v>
      </c>
      <c r="B96" s="71"/>
      <c r="C96" s="56"/>
      <c r="D96" s="12"/>
      <c r="E96" s="13">
        <v>4</v>
      </c>
      <c r="F96" s="27" t="s">
        <v>167</v>
      </c>
      <c r="G96" s="28"/>
      <c r="H96" s="29"/>
      <c r="I96" s="13">
        <v>4</v>
      </c>
      <c r="J96" s="27" t="s">
        <v>168</v>
      </c>
      <c r="K96" s="28"/>
      <c r="L96" s="29"/>
      <c r="M96" s="13">
        <v>4</v>
      </c>
      <c r="N96" s="27" t="s">
        <v>169</v>
      </c>
      <c r="O96" s="28"/>
      <c r="P96" s="29"/>
      <c r="Q96" s="13">
        <v>4</v>
      </c>
    </row>
    <row r="97" spans="1:17" ht="12.75">
      <c r="A97" s="70" t="s">
        <v>170</v>
      </c>
      <c r="B97" s="71"/>
      <c r="C97" s="56"/>
      <c r="D97" s="12"/>
      <c r="E97" s="13">
        <v>4</v>
      </c>
      <c r="F97" s="27" t="s">
        <v>171</v>
      </c>
      <c r="G97" s="28"/>
      <c r="H97" s="29"/>
      <c r="I97" s="13">
        <v>4</v>
      </c>
      <c r="J97" s="27" t="s">
        <v>172</v>
      </c>
      <c r="K97" s="28"/>
      <c r="L97" s="29"/>
      <c r="M97" s="13">
        <v>4</v>
      </c>
      <c r="N97" s="27"/>
      <c r="O97" s="28"/>
      <c r="P97" s="29"/>
      <c r="Q97" s="26"/>
    </row>
    <row r="100" spans="1:17" ht="12.75">
      <c r="A100" s="107" t="s">
        <v>221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</row>
    <row r="101" spans="1:17" ht="20.25" customHeight="1">
      <c r="A101" s="107" t="s">
        <v>256</v>
      </c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</row>
    <row r="102" spans="1:17" ht="75" customHeight="1">
      <c r="A102" s="107"/>
      <c r="B102" s="107"/>
      <c r="C102" s="140" t="s">
        <v>220</v>
      </c>
      <c r="D102" s="140" t="s">
        <v>215</v>
      </c>
      <c r="E102" s="140" t="s">
        <v>177</v>
      </c>
      <c r="F102" s="140" t="s">
        <v>178</v>
      </c>
      <c r="G102" s="140" t="s">
        <v>179</v>
      </c>
      <c r="H102" s="140" t="s">
        <v>180</v>
      </c>
      <c r="I102" s="134" t="s">
        <v>181</v>
      </c>
      <c r="J102" s="135"/>
      <c r="K102" s="135"/>
      <c r="L102" s="136"/>
      <c r="M102" s="65" t="s">
        <v>201</v>
      </c>
      <c r="N102" s="65" t="s">
        <v>204</v>
      </c>
      <c r="O102" s="65" t="s">
        <v>182</v>
      </c>
      <c r="P102" s="65" t="s">
        <v>52</v>
      </c>
      <c r="Q102" s="65" t="s">
        <v>52</v>
      </c>
    </row>
    <row r="103" spans="1:17" ht="12.75">
      <c r="A103" s="107"/>
      <c r="B103" s="107"/>
      <c r="C103" s="141"/>
      <c r="D103" s="141"/>
      <c r="E103" s="141"/>
      <c r="F103" s="141"/>
      <c r="G103" s="141"/>
      <c r="H103" s="141"/>
      <c r="I103" s="137"/>
      <c r="J103" s="138"/>
      <c r="K103" s="138"/>
      <c r="L103" s="139"/>
      <c r="M103" s="62" t="s">
        <v>22</v>
      </c>
      <c r="N103" s="62" t="s">
        <v>23</v>
      </c>
      <c r="O103" s="62" t="s">
        <v>38</v>
      </c>
      <c r="P103" s="62" t="s">
        <v>24</v>
      </c>
      <c r="Q103" s="62"/>
    </row>
    <row r="104" spans="1:17" ht="38.25">
      <c r="A104" s="66" t="s">
        <v>222</v>
      </c>
      <c r="B104" s="62" t="s">
        <v>20</v>
      </c>
      <c r="C104" s="62" t="s">
        <v>21</v>
      </c>
      <c r="D104" s="62" t="s">
        <v>8</v>
      </c>
      <c r="E104" s="62" t="s">
        <v>15</v>
      </c>
      <c r="F104" s="62" t="s">
        <v>21</v>
      </c>
      <c r="G104" s="66" t="s">
        <v>49</v>
      </c>
      <c r="H104" s="66" t="s">
        <v>48</v>
      </c>
      <c r="I104" s="62" t="s">
        <v>216</v>
      </c>
      <c r="J104" s="62" t="s">
        <v>217</v>
      </c>
      <c r="K104" s="62" t="s">
        <v>218</v>
      </c>
      <c r="L104" s="62" t="s">
        <v>219</v>
      </c>
      <c r="M104" s="62" t="s">
        <v>17</v>
      </c>
      <c r="N104" s="62" t="s">
        <v>17</v>
      </c>
      <c r="O104" s="66" t="s">
        <v>173</v>
      </c>
      <c r="P104" s="62" t="s">
        <v>17</v>
      </c>
      <c r="Q104" s="62" t="s">
        <v>223</v>
      </c>
    </row>
    <row r="105" spans="1:17" ht="12.75">
      <c r="A105" s="62" t="s">
        <v>224</v>
      </c>
      <c r="B105" s="62" t="s">
        <v>225</v>
      </c>
      <c r="C105" s="62">
        <v>86</v>
      </c>
      <c r="D105" s="62">
        <v>3.5</v>
      </c>
      <c r="E105" s="62">
        <v>301</v>
      </c>
      <c r="F105" s="62">
        <v>12</v>
      </c>
      <c r="G105" s="62">
        <v>2.8</v>
      </c>
      <c r="H105" s="62">
        <v>0.6</v>
      </c>
      <c r="I105" s="62">
        <v>2260</v>
      </c>
      <c r="J105" s="62">
        <v>7</v>
      </c>
      <c r="K105" s="62">
        <v>20</v>
      </c>
      <c r="L105" s="62">
        <v>-3</v>
      </c>
      <c r="M105" s="62">
        <v>9</v>
      </c>
      <c r="N105" s="62">
        <v>12</v>
      </c>
      <c r="O105" s="62">
        <v>86</v>
      </c>
      <c r="P105" s="62">
        <v>2.8</v>
      </c>
      <c r="Q105" s="62">
        <v>4</v>
      </c>
    </row>
    <row r="106" spans="1:17" ht="12.75">
      <c r="A106" s="62" t="s">
        <v>226</v>
      </c>
      <c r="B106" s="62" t="s">
        <v>225</v>
      </c>
      <c r="C106" s="62">
        <v>89</v>
      </c>
      <c r="D106" s="62">
        <v>3.5</v>
      </c>
      <c r="E106" s="62">
        <v>312</v>
      </c>
      <c r="F106" s="62">
        <v>13</v>
      </c>
      <c r="G106" s="62">
        <v>2.8</v>
      </c>
      <c r="H106" s="62">
        <v>0.6</v>
      </c>
      <c r="I106" s="62">
        <v>2260</v>
      </c>
      <c r="J106" s="62">
        <v>7</v>
      </c>
      <c r="K106" s="62">
        <v>20</v>
      </c>
      <c r="L106" s="62">
        <v>-3</v>
      </c>
      <c r="M106" s="62">
        <v>9</v>
      </c>
      <c r="N106" s="62">
        <v>12</v>
      </c>
      <c r="O106" s="62">
        <v>86</v>
      </c>
      <c r="P106" s="62">
        <v>2.8</v>
      </c>
      <c r="Q106" s="62">
        <v>4</v>
      </c>
    </row>
    <row r="107" spans="1:17" ht="12.75">
      <c r="A107" s="62" t="s">
        <v>227</v>
      </c>
      <c r="B107" s="62" t="s">
        <v>228</v>
      </c>
      <c r="C107" s="62">
        <v>42</v>
      </c>
      <c r="D107" s="62">
        <v>3.5</v>
      </c>
      <c r="E107" s="62">
        <v>147</v>
      </c>
      <c r="F107" s="62">
        <v>6</v>
      </c>
      <c r="G107" s="62">
        <v>2.8</v>
      </c>
      <c r="H107" s="62">
        <v>0.6</v>
      </c>
      <c r="I107" s="62">
        <v>2260</v>
      </c>
      <c r="J107" s="62">
        <v>7</v>
      </c>
      <c r="K107" s="62">
        <v>18</v>
      </c>
      <c r="L107" s="62">
        <v>-3</v>
      </c>
      <c r="M107" s="62">
        <v>4</v>
      </c>
      <c r="N107" s="62">
        <v>5</v>
      </c>
      <c r="O107" s="62">
        <v>82</v>
      </c>
      <c r="P107" s="62">
        <v>2.8</v>
      </c>
      <c r="Q107" s="62">
        <v>2</v>
      </c>
    </row>
    <row r="108" spans="1:17" ht="12.75">
      <c r="A108" s="62"/>
      <c r="B108" s="62"/>
      <c r="C108" s="62"/>
      <c r="D108" s="62"/>
      <c r="E108" s="62"/>
      <c r="F108" s="62"/>
      <c r="G108" s="62"/>
      <c r="H108" s="62"/>
      <c r="I108" s="62" t="s">
        <v>229</v>
      </c>
      <c r="J108" s="62"/>
      <c r="K108" s="62"/>
      <c r="L108" s="62"/>
      <c r="M108" s="62">
        <v>22</v>
      </c>
      <c r="N108" s="62">
        <v>29</v>
      </c>
      <c r="O108" s="62"/>
      <c r="P108" s="62"/>
      <c r="Q108" s="62">
        <v>10</v>
      </c>
    </row>
    <row r="109" spans="1:17" ht="12.7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</row>
    <row r="110" spans="1:17" ht="12.75">
      <c r="A110" s="62" t="s">
        <v>230</v>
      </c>
      <c r="B110" s="62" t="s">
        <v>231</v>
      </c>
      <c r="C110" s="62">
        <v>40</v>
      </c>
      <c r="D110" s="62">
        <v>3.65</v>
      </c>
      <c r="E110" s="62">
        <v>146</v>
      </c>
      <c r="F110" s="62">
        <v>6</v>
      </c>
      <c r="G110" s="62">
        <v>2.8</v>
      </c>
      <c r="H110" s="62">
        <v>0.6</v>
      </c>
      <c r="I110" s="62">
        <v>2260</v>
      </c>
      <c r="J110" s="62">
        <v>7</v>
      </c>
      <c r="K110" s="62">
        <v>20</v>
      </c>
      <c r="L110" s="62">
        <v>-3</v>
      </c>
      <c r="M110" s="62">
        <v>4</v>
      </c>
      <c r="N110" s="62">
        <v>5</v>
      </c>
      <c r="O110" s="62">
        <v>86</v>
      </c>
      <c r="P110" s="62">
        <v>2.8</v>
      </c>
      <c r="Q110" s="62">
        <v>2</v>
      </c>
    </row>
    <row r="111" spans="1:17" ht="12.75">
      <c r="A111" s="62" t="s">
        <v>232</v>
      </c>
      <c r="B111" s="62" t="s">
        <v>233</v>
      </c>
      <c r="C111" s="62">
        <v>21</v>
      </c>
      <c r="D111" s="62">
        <v>3.65</v>
      </c>
      <c r="E111" s="62">
        <v>77</v>
      </c>
      <c r="F111" s="62">
        <v>3</v>
      </c>
      <c r="G111" s="62">
        <v>2.8</v>
      </c>
      <c r="H111" s="62">
        <v>0.6</v>
      </c>
      <c r="I111" s="62">
        <v>2260</v>
      </c>
      <c r="J111" s="62">
        <v>7</v>
      </c>
      <c r="K111" s="62">
        <v>20</v>
      </c>
      <c r="L111" s="62">
        <v>-3</v>
      </c>
      <c r="M111" s="62">
        <v>2</v>
      </c>
      <c r="N111" s="62">
        <v>3</v>
      </c>
      <c r="O111" s="62">
        <v>89</v>
      </c>
      <c r="P111" s="62">
        <v>2.8</v>
      </c>
      <c r="Q111" s="62">
        <v>1</v>
      </c>
    </row>
    <row r="112" spans="1:17" ht="25.5">
      <c r="A112" s="62" t="s">
        <v>234</v>
      </c>
      <c r="B112" s="66" t="s">
        <v>235</v>
      </c>
      <c r="C112" s="62">
        <v>44</v>
      </c>
      <c r="D112" s="62">
        <v>3.65</v>
      </c>
      <c r="E112" s="62">
        <v>161</v>
      </c>
      <c r="F112" s="62">
        <v>6</v>
      </c>
      <c r="G112" s="62">
        <v>2.8</v>
      </c>
      <c r="H112" s="62">
        <v>0.6</v>
      </c>
      <c r="I112" s="62">
        <v>2260</v>
      </c>
      <c r="J112" s="62">
        <v>7</v>
      </c>
      <c r="K112" s="62">
        <v>20</v>
      </c>
      <c r="L112" s="62">
        <v>-3</v>
      </c>
      <c r="M112" s="62">
        <v>4</v>
      </c>
      <c r="N112" s="62">
        <v>6</v>
      </c>
      <c r="O112" s="62">
        <v>86</v>
      </c>
      <c r="P112" s="62">
        <v>2.8</v>
      </c>
      <c r="Q112" s="62">
        <v>2</v>
      </c>
    </row>
    <row r="113" spans="1:17" ht="25.5">
      <c r="A113" s="62" t="s">
        <v>236</v>
      </c>
      <c r="B113" s="66" t="s">
        <v>237</v>
      </c>
      <c r="C113" s="62">
        <v>20</v>
      </c>
      <c r="D113" s="62">
        <v>3.65</v>
      </c>
      <c r="E113" s="62">
        <v>73</v>
      </c>
      <c r="F113" s="62">
        <v>3</v>
      </c>
      <c r="G113" s="62">
        <v>2.8</v>
      </c>
      <c r="H113" s="62">
        <v>0.6</v>
      </c>
      <c r="I113" s="62">
        <v>2260</v>
      </c>
      <c r="J113" s="62">
        <v>7</v>
      </c>
      <c r="K113" s="62">
        <v>20</v>
      </c>
      <c r="L113" s="62">
        <v>-3</v>
      </c>
      <c r="M113" s="62">
        <v>2</v>
      </c>
      <c r="N113" s="62">
        <v>3</v>
      </c>
      <c r="O113" s="62">
        <v>89</v>
      </c>
      <c r="P113" s="62">
        <v>2.8</v>
      </c>
      <c r="Q113" s="62">
        <v>1</v>
      </c>
    </row>
    <row r="114" spans="1:17" ht="25.5">
      <c r="A114" s="66" t="s">
        <v>238</v>
      </c>
      <c r="B114" s="66" t="s">
        <v>239</v>
      </c>
      <c r="C114" s="62">
        <v>39.5</v>
      </c>
      <c r="D114" s="62">
        <v>3.65</v>
      </c>
      <c r="E114" s="62">
        <v>144</v>
      </c>
      <c r="F114" s="62">
        <v>6</v>
      </c>
      <c r="G114" s="62">
        <v>2.8</v>
      </c>
      <c r="H114" s="62">
        <v>0.6</v>
      </c>
      <c r="I114" s="62">
        <v>2260</v>
      </c>
      <c r="J114" s="62">
        <v>7</v>
      </c>
      <c r="K114" s="62">
        <v>20</v>
      </c>
      <c r="L114" s="62">
        <v>-3</v>
      </c>
      <c r="M114" s="62">
        <v>4</v>
      </c>
      <c r="N114" s="62">
        <v>5</v>
      </c>
      <c r="O114" s="62">
        <v>86</v>
      </c>
      <c r="P114" s="62">
        <v>2.8</v>
      </c>
      <c r="Q114" s="62">
        <v>2</v>
      </c>
    </row>
    <row r="115" spans="1:17" ht="12.75">
      <c r="A115" s="62" t="s">
        <v>240</v>
      </c>
      <c r="B115" s="62" t="s">
        <v>241</v>
      </c>
      <c r="C115" s="62">
        <v>19</v>
      </c>
      <c r="D115" s="62">
        <v>3.65</v>
      </c>
      <c r="E115" s="62">
        <v>69</v>
      </c>
      <c r="F115" s="62">
        <v>3</v>
      </c>
      <c r="G115" s="62">
        <v>2.8</v>
      </c>
      <c r="H115" s="62">
        <v>0.6</v>
      </c>
      <c r="I115" s="62">
        <v>2260</v>
      </c>
      <c r="J115" s="62">
        <v>7</v>
      </c>
      <c r="K115" s="62">
        <v>20</v>
      </c>
      <c r="L115" s="62">
        <v>-3</v>
      </c>
      <c r="M115" s="62">
        <v>2</v>
      </c>
      <c r="N115" s="62">
        <v>3</v>
      </c>
      <c r="O115" s="62">
        <v>89</v>
      </c>
      <c r="P115" s="62">
        <v>2.8</v>
      </c>
      <c r="Q115" s="62">
        <v>1</v>
      </c>
    </row>
    <row r="116" spans="1:17" ht="25.5">
      <c r="A116" s="62" t="s">
        <v>242</v>
      </c>
      <c r="B116" s="66" t="s">
        <v>237</v>
      </c>
      <c r="C116" s="62">
        <v>48</v>
      </c>
      <c r="D116" s="62">
        <v>3.65</v>
      </c>
      <c r="E116" s="62">
        <v>175</v>
      </c>
      <c r="F116" s="62">
        <v>7</v>
      </c>
      <c r="G116" s="62">
        <v>2.8</v>
      </c>
      <c r="H116" s="62">
        <v>0.6</v>
      </c>
      <c r="I116" s="62">
        <v>2260</v>
      </c>
      <c r="J116" s="62">
        <v>7</v>
      </c>
      <c r="K116" s="62">
        <v>20</v>
      </c>
      <c r="L116" s="62">
        <v>-3</v>
      </c>
      <c r="M116" s="62">
        <v>5</v>
      </c>
      <c r="N116" s="62">
        <v>6</v>
      </c>
      <c r="O116" s="62">
        <v>85</v>
      </c>
      <c r="P116" s="62">
        <v>2.8</v>
      </c>
      <c r="Q116" s="62">
        <v>2</v>
      </c>
    </row>
    <row r="117" spans="1:17" ht="25.5">
      <c r="A117" s="62" t="s">
        <v>243</v>
      </c>
      <c r="B117" s="66" t="s">
        <v>237</v>
      </c>
      <c r="C117" s="62">
        <v>45</v>
      </c>
      <c r="D117" s="62">
        <v>3.65</v>
      </c>
      <c r="E117" s="62">
        <v>164</v>
      </c>
      <c r="F117" s="62">
        <v>6</v>
      </c>
      <c r="G117" s="62">
        <v>2.8</v>
      </c>
      <c r="H117" s="62">
        <v>0.6</v>
      </c>
      <c r="I117" s="62">
        <v>2260</v>
      </c>
      <c r="J117" s="62">
        <v>7</v>
      </c>
      <c r="K117" s="62">
        <v>20</v>
      </c>
      <c r="L117" s="62">
        <v>-3</v>
      </c>
      <c r="M117" s="62">
        <v>4</v>
      </c>
      <c r="N117" s="62">
        <v>6</v>
      </c>
      <c r="O117" s="62">
        <v>86</v>
      </c>
      <c r="P117" s="62">
        <v>2.8</v>
      </c>
      <c r="Q117" s="62">
        <v>2</v>
      </c>
    </row>
    <row r="118" spans="1:17" ht="12.75">
      <c r="A118" s="62" t="s">
        <v>244</v>
      </c>
      <c r="B118" s="62" t="s">
        <v>231</v>
      </c>
      <c r="C118" s="62">
        <v>30</v>
      </c>
      <c r="D118" s="62">
        <v>3.65</v>
      </c>
      <c r="E118" s="62">
        <v>110</v>
      </c>
      <c r="F118" s="62">
        <v>4</v>
      </c>
      <c r="G118" s="62">
        <v>2.8</v>
      </c>
      <c r="H118" s="62">
        <v>0.6</v>
      </c>
      <c r="I118" s="62">
        <v>2260</v>
      </c>
      <c r="J118" s="62">
        <v>7</v>
      </c>
      <c r="K118" s="62">
        <v>20</v>
      </c>
      <c r="L118" s="62">
        <v>-3</v>
      </c>
      <c r="M118" s="62">
        <v>3</v>
      </c>
      <c r="N118" s="62">
        <v>4</v>
      </c>
      <c r="O118" s="62">
        <v>87</v>
      </c>
      <c r="P118" s="62">
        <v>2.8</v>
      </c>
      <c r="Q118" s="62">
        <v>1</v>
      </c>
    </row>
    <row r="119" spans="1:17" ht="25.5">
      <c r="A119" s="62" t="s">
        <v>245</v>
      </c>
      <c r="B119" s="66" t="s">
        <v>235</v>
      </c>
      <c r="C119" s="62">
        <v>21</v>
      </c>
      <c r="D119" s="62">
        <v>3.65</v>
      </c>
      <c r="E119" s="62">
        <v>77</v>
      </c>
      <c r="F119" s="62">
        <v>3</v>
      </c>
      <c r="G119" s="62">
        <v>2.8</v>
      </c>
      <c r="H119" s="62">
        <v>0.6</v>
      </c>
      <c r="I119" s="62">
        <v>2260</v>
      </c>
      <c r="J119" s="62">
        <v>7</v>
      </c>
      <c r="K119" s="62">
        <v>20</v>
      </c>
      <c r="L119" s="62">
        <v>-3</v>
      </c>
      <c r="M119" s="62">
        <v>2</v>
      </c>
      <c r="N119" s="62">
        <v>3</v>
      </c>
      <c r="O119" s="62">
        <v>89</v>
      </c>
      <c r="P119" s="62">
        <v>2.8</v>
      </c>
      <c r="Q119" s="62">
        <v>1</v>
      </c>
    </row>
    <row r="120" spans="1:17" ht="25.5">
      <c r="A120" s="62" t="s">
        <v>246</v>
      </c>
      <c r="B120" s="66" t="s">
        <v>237</v>
      </c>
      <c r="C120" s="62">
        <v>32</v>
      </c>
      <c r="D120" s="62">
        <v>3.65</v>
      </c>
      <c r="E120" s="62">
        <v>117</v>
      </c>
      <c r="F120" s="62">
        <v>5</v>
      </c>
      <c r="G120" s="62">
        <v>2.8</v>
      </c>
      <c r="H120" s="62">
        <v>0.6</v>
      </c>
      <c r="I120" s="62">
        <v>2260</v>
      </c>
      <c r="J120" s="62">
        <v>7</v>
      </c>
      <c r="K120" s="62">
        <v>20</v>
      </c>
      <c r="L120" s="62">
        <v>-3</v>
      </c>
      <c r="M120" s="62">
        <v>3</v>
      </c>
      <c r="N120" s="62">
        <v>4</v>
      </c>
      <c r="O120" s="62">
        <v>87</v>
      </c>
      <c r="P120" s="62">
        <v>2.8</v>
      </c>
      <c r="Q120" s="62">
        <v>2</v>
      </c>
    </row>
    <row r="121" spans="9:17" ht="12.75">
      <c r="I121" s="73" t="s">
        <v>229</v>
      </c>
      <c r="J121" s="73"/>
      <c r="K121" s="73"/>
      <c r="L121" s="73"/>
      <c r="M121" s="62">
        <v>36</v>
      </c>
      <c r="N121" s="62">
        <v>49</v>
      </c>
      <c r="O121" s="62"/>
      <c r="P121" s="62"/>
      <c r="Q121" s="62">
        <v>17</v>
      </c>
    </row>
    <row r="123" spans="1:6" ht="27" customHeight="1">
      <c r="A123" s="142" t="s">
        <v>247</v>
      </c>
      <c r="B123" s="73"/>
      <c r="C123" s="73"/>
      <c r="D123" s="73"/>
      <c r="E123" s="73"/>
      <c r="F123" s="73"/>
    </row>
    <row r="124" spans="1:6" ht="51">
      <c r="A124" s="66" t="s">
        <v>222</v>
      </c>
      <c r="B124" s="62" t="s">
        <v>30</v>
      </c>
      <c r="C124" s="62" t="s">
        <v>31</v>
      </c>
      <c r="D124" s="66" t="s">
        <v>248</v>
      </c>
      <c r="E124" s="66" t="s">
        <v>199</v>
      </c>
      <c r="F124" s="66" t="s">
        <v>200</v>
      </c>
    </row>
    <row r="125" spans="1:6" ht="12.75">
      <c r="A125" s="62" t="s">
        <v>224</v>
      </c>
      <c r="B125" s="62" t="s">
        <v>225</v>
      </c>
      <c r="C125" s="62" t="s">
        <v>249</v>
      </c>
      <c r="D125" s="62">
        <v>2.8</v>
      </c>
      <c r="E125" s="62" t="s">
        <v>250</v>
      </c>
      <c r="F125" s="62" t="s">
        <v>250</v>
      </c>
    </row>
    <row r="126" spans="1:6" ht="12.75">
      <c r="A126" s="62" t="s">
        <v>224</v>
      </c>
      <c r="B126" s="62" t="s">
        <v>225</v>
      </c>
      <c r="C126" s="62" t="s">
        <v>249</v>
      </c>
      <c r="D126" s="62">
        <v>5.6</v>
      </c>
      <c r="E126" s="62" t="s">
        <v>250</v>
      </c>
      <c r="F126" s="62" t="s">
        <v>250</v>
      </c>
    </row>
    <row r="127" spans="1:6" ht="12.75">
      <c r="A127" s="62" t="s">
        <v>224</v>
      </c>
      <c r="B127" s="62" t="s">
        <v>225</v>
      </c>
      <c r="C127" s="62" t="s">
        <v>249</v>
      </c>
      <c r="D127" s="62">
        <v>8.4</v>
      </c>
      <c r="E127" s="62" t="s">
        <v>250</v>
      </c>
      <c r="F127" s="62" t="s">
        <v>250</v>
      </c>
    </row>
    <row r="128" spans="1:6" ht="12.75">
      <c r="A128" s="62" t="s">
        <v>224</v>
      </c>
      <c r="B128" s="62" t="s">
        <v>225</v>
      </c>
      <c r="C128" s="62" t="s">
        <v>249</v>
      </c>
      <c r="D128" s="62">
        <v>11.2</v>
      </c>
      <c r="E128" s="62" t="s">
        <v>250</v>
      </c>
      <c r="F128" s="62" t="s">
        <v>250</v>
      </c>
    </row>
    <row r="129" spans="1:6" ht="12.75">
      <c r="A129" s="62" t="s">
        <v>251</v>
      </c>
      <c r="B129" s="62" t="s">
        <v>225</v>
      </c>
      <c r="C129" s="62" t="s">
        <v>249</v>
      </c>
      <c r="D129" s="62">
        <v>2.8</v>
      </c>
      <c r="E129" s="62" t="s">
        <v>250</v>
      </c>
      <c r="F129" s="62" t="s">
        <v>250</v>
      </c>
    </row>
    <row r="130" spans="1:6" ht="12.75">
      <c r="A130" s="62" t="s">
        <v>251</v>
      </c>
      <c r="B130" s="62" t="s">
        <v>225</v>
      </c>
      <c r="C130" s="62" t="s">
        <v>249</v>
      </c>
      <c r="D130" s="62">
        <v>5.6</v>
      </c>
      <c r="E130" s="62" t="s">
        <v>250</v>
      </c>
      <c r="F130" s="62" t="s">
        <v>250</v>
      </c>
    </row>
    <row r="131" spans="1:6" ht="12.75">
      <c r="A131" s="62" t="s">
        <v>251</v>
      </c>
      <c r="B131" s="62" t="s">
        <v>225</v>
      </c>
      <c r="C131" s="62" t="s">
        <v>249</v>
      </c>
      <c r="D131" s="62">
        <v>8.4</v>
      </c>
      <c r="E131" s="62" t="s">
        <v>250</v>
      </c>
      <c r="F131" s="62" t="s">
        <v>250</v>
      </c>
    </row>
    <row r="132" spans="1:6" ht="12.75">
      <c r="A132" s="62" t="s">
        <v>251</v>
      </c>
      <c r="B132" s="62" t="s">
        <v>225</v>
      </c>
      <c r="C132" s="62" t="s">
        <v>249</v>
      </c>
      <c r="D132" s="62">
        <v>11.2</v>
      </c>
      <c r="E132" s="62" t="s">
        <v>250</v>
      </c>
      <c r="F132" s="62" t="s">
        <v>250</v>
      </c>
    </row>
    <row r="133" spans="1:6" ht="12.75">
      <c r="A133" s="62" t="s">
        <v>227</v>
      </c>
      <c r="B133" s="62" t="s">
        <v>228</v>
      </c>
      <c r="C133" s="62" t="s">
        <v>249</v>
      </c>
      <c r="D133" s="62">
        <v>2.8</v>
      </c>
      <c r="E133" s="62" t="s">
        <v>250</v>
      </c>
      <c r="F133" s="62" t="s">
        <v>250</v>
      </c>
    </row>
    <row r="134" spans="1:6" ht="12.75">
      <c r="A134" s="62" t="s">
        <v>227</v>
      </c>
      <c r="B134" s="62" t="s">
        <v>228</v>
      </c>
      <c r="C134" s="62" t="s">
        <v>249</v>
      </c>
      <c r="D134" s="62">
        <v>5.6</v>
      </c>
      <c r="E134" s="62" t="s">
        <v>250</v>
      </c>
      <c r="F134" s="62" t="s">
        <v>250</v>
      </c>
    </row>
    <row r="135" spans="1:9" ht="12.75">
      <c r="A135" s="62"/>
      <c r="B135" s="62"/>
      <c r="C135" s="62" t="s">
        <v>32</v>
      </c>
      <c r="D135" s="62">
        <v>28</v>
      </c>
      <c r="E135" s="62"/>
      <c r="F135" s="62"/>
      <c r="G135" s="73" t="s">
        <v>211</v>
      </c>
      <c r="H135" s="73"/>
      <c r="I135" s="73"/>
    </row>
    <row r="136" spans="1:9" ht="12.75">
      <c r="A136" s="143" t="s">
        <v>252</v>
      </c>
      <c r="B136" s="144"/>
      <c r="C136" s="62" t="s">
        <v>32</v>
      </c>
      <c r="D136" s="62">
        <v>28</v>
      </c>
      <c r="E136" s="62">
        <v>1</v>
      </c>
      <c r="F136" s="62" t="s">
        <v>250</v>
      </c>
      <c r="G136" s="63">
        <v>12</v>
      </c>
      <c r="H136" s="73" t="s">
        <v>17</v>
      </c>
      <c r="I136" s="73"/>
    </row>
    <row r="138" spans="1:6" ht="25.5" customHeight="1">
      <c r="A138" s="142" t="s">
        <v>253</v>
      </c>
      <c r="B138" s="73"/>
      <c r="C138" s="73"/>
      <c r="D138" s="73"/>
      <c r="E138" s="73"/>
      <c r="F138" s="73"/>
    </row>
    <row r="139" spans="1:6" ht="50.25" customHeight="1">
      <c r="A139" s="66" t="s">
        <v>222</v>
      </c>
      <c r="B139" s="63" t="s">
        <v>30</v>
      </c>
      <c r="C139" s="63" t="s">
        <v>31</v>
      </c>
      <c r="D139" s="64" t="s">
        <v>248</v>
      </c>
      <c r="E139" s="64" t="s">
        <v>199</v>
      </c>
      <c r="F139" s="64" t="s">
        <v>200</v>
      </c>
    </row>
    <row r="140" spans="1:6" ht="25.5">
      <c r="A140" s="63" t="s">
        <v>236</v>
      </c>
      <c r="B140" s="64" t="s">
        <v>237</v>
      </c>
      <c r="C140" s="62" t="s">
        <v>254</v>
      </c>
      <c r="D140" s="62">
        <v>2.8</v>
      </c>
      <c r="E140" s="62" t="s">
        <v>250</v>
      </c>
      <c r="F140" s="62" t="s">
        <v>250</v>
      </c>
    </row>
    <row r="141" spans="1:6" ht="25.5">
      <c r="A141" s="63" t="s">
        <v>234</v>
      </c>
      <c r="B141" s="64" t="s">
        <v>235</v>
      </c>
      <c r="C141" s="62" t="s">
        <v>254</v>
      </c>
      <c r="D141" s="62">
        <v>5.6</v>
      </c>
      <c r="E141" s="62" t="s">
        <v>250</v>
      </c>
      <c r="F141" s="62" t="s">
        <v>250</v>
      </c>
    </row>
    <row r="142" spans="1:6" ht="25.5">
      <c r="A142" s="63" t="s">
        <v>234</v>
      </c>
      <c r="B142" s="64" t="s">
        <v>235</v>
      </c>
      <c r="C142" s="62" t="s">
        <v>254</v>
      </c>
      <c r="D142" s="62">
        <v>8.4</v>
      </c>
      <c r="E142" s="62" t="s">
        <v>250</v>
      </c>
      <c r="F142" s="62" t="s">
        <v>250</v>
      </c>
    </row>
    <row r="143" spans="1:6" ht="12.75">
      <c r="A143" s="63" t="s">
        <v>230</v>
      </c>
      <c r="B143" s="63" t="s">
        <v>231</v>
      </c>
      <c r="C143" s="62" t="s">
        <v>254</v>
      </c>
      <c r="D143" s="62">
        <v>2.8</v>
      </c>
      <c r="E143" s="62" t="s">
        <v>250</v>
      </c>
      <c r="F143" s="62" t="s">
        <v>250</v>
      </c>
    </row>
    <row r="144" spans="1:6" ht="12.75">
      <c r="A144" s="63" t="s">
        <v>230</v>
      </c>
      <c r="B144" s="63" t="s">
        <v>231</v>
      </c>
      <c r="C144" s="62" t="s">
        <v>254</v>
      </c>
      <c r="D144" s="62">
        <v>5.6</v>
      </c>
      <c r="E144" s="62" t="s">
        <v>250</v>
      </c>
      <c r="F144" s="62" t="s">
        <v>250</v>
      </c>
    </row>
    <row r="145" spans="1:6" ht="12.75">
      <c r="A145" s="63" t="s">
        <v>232</v>
      </c>
      <c r="B145" s="63" t="s">
        <v>233</v>
      </c>
      <c r="C145" s="62" t="s">
        <v>254</v>
      </c>
      <c r="D145" s="62">
        <v>8.4</v>
      </c>
      <c r="E145" s="62" t="s">
        <v>250</v>
      </c>
      <c r="F145" s="62" t="s">
        <v>250</v>
      </c>
    </row>
    <row r="146" spans="1:15" ht="25.5">
      <c r="A146" s="64" t="s">
        <v>238</v>
      </c>
      <c r="B146" s="64" t="s">
        <v>239</v>
      </c>
      <c r="C146" s="62" t="s">
        <v>254</v>
      </c>
      <c r="D146" s="62">
        <v>2.8</v>
      </c>
      <c r="E146" s="62" t="s">
        <v>250</v>
      </c>
      <c r="F146" s="62" t="s">
        <v>250</v>
      </c>
      <c r="J146" s="73" t="s">
        <v>205</v>
      </c>
      <c r="K146" s="73"/>
      <c r="L146" s="73"/>
      <c r="M146" s="73"/>
      <c r="N146" s="73"/>
      <c r="O146" s="73"/>
    </row>
    <row r="147" spans="1:15" ht="39.75" customHeight="1">
      <c r="A147" s="64" t="s">
        <v>238</v>
      </c>
      <c r="B147" s="64" t="s">
        <v>239</v>
      </c>
      <c r="C147" s="62" t="s">
        <v>254</v>
      </c>
      <c r="D147" s="62">
        <v>5.6</v>
      </c>
      <c r="E147" s="62" t="s">
        <v>250</v>
      </c>
      <c r="F147" s="62" t="s">
        <v>250</v>
      </c>
      <c r="J147" s="107" t="s">
        <v>47</v>
      </c>
      <c r="K147" s="107"/>
      <c r="L147" s="107"/>
      <c r="M147" s="62" t="s">
        <v>41</v>
      </c>
      <c r="N147" s="62" t="s">
        <v>42</v>
      </c>
      <c r="O147" s="66" t="s">
        <v>255</v>
      </c>
    </row>
    <row r="148" spans="1:15" ht="25.5">
      <c r="A148" s="63" t="s">
        <v>243</v>
      </c>
      <c r="B148" s="64" t="s">
        <v>237</v>
      </c>
      <c r="C148" s="62" t="s">
        <v>254</v>
      </c>
      <c r="D148" s="62">
        <v>2.8</v>
      </c>
      <c r="E148" s="62" t="s">
        <v>250</v>
      </c>
      <c r="F148" s="62" t="s">
        <v>250</v>
      </c>
      <c r="J148" s="107" t="s">
        <v>43</v>
      </c>
      <c r="K148" s="107"/>
      <c r="L148" s="107"/>
      <c r="M148" s="62">
        <v>1560</v>
      </c>
      <c r="N148" s="62">
        <v>9</v>
      </c>
      <c r="O148" s="62">
        <v>0.8</v>
      </c>
    </row>
    <row r="149" spans="1:15" ht="25.5">
      <c r="A149" s="63" t="s">
        <v>243</v>
      </c>
      <c r="B149" s="64" t="s">
        <v>237</v>
      </c>
      <c r="C149" s="62" t="s">
        <v>254</v>
      </c>
      <c r="D149" s="62">
        <v>5.6</v>
      </c>
      <c r="E149" s="62" t="s">
        <v>250</v>
      </c>
      <c r="F149" s="62" t="s">
        <v>250</v>
      </c>
      <c r="J149" s="107" t="s">
        <v>44</v>
      </c>
      <c r="K149" s="107"/>
      <c r="L149" s="107"/>
      <c r="M149" s="62">
        <v>2260</v>
      </c>
      <c r="N149" s="62">
        <v>7</v>
      </c>
      <c r="O149" s="62">
        <v>0.6</v>
      </c>
    </row>
    <row r="150" spans="1:15" ht="12.75">
      <c r="A150" s="63" t="s">
        <v>244</v>
      </c>
      <c r="B150" s="63" t="s">
        <v>231</v>
      </c>
      <c r="C150" s="62" t="s">
        <v>254</v>
      </c>
      <c r="D150" s="62">
        <v>8.4</v>
      </c>
      <c r="E150" s="62" t="s">
        <v>250</v>
      </c>
      <c r="F150" s="62" t="s">
        <v>250</v>
      </c>
      <c r="J150" s="107" t="s">
        <v>45</v>
      </c>
      <c r="K150" s="107"/>
      <c r="L150" s="107"/>
      <c r="M150" s="62">
        <v>2940</v>
      </c>
      <c r="N150" s="62">
        <v>7</v>
      </c>
      <c r="O150" s="62">
        <v>0.5</v>
      </c>
    </row>
    <row r="151" spans="1:15" ht="25.5">
      <c r="A151" s="63" t="s">
        <v>242</v>
      </c>
      <c r="B151" s="64" t="s">
        <v>237</v>
      </c>
      <c r="C151" s="62" t="s">
        <v>254</v>
      </c>
      <c r="D151" s="62">
        <v>2.8</v>
      </c>
      <c r="E151" s="62" t="s">
        <v>250</v>
      </c>
      <c r="F151" s="62" t="s">
        <v>250</v>
      </c>
      <c r="J151" s="107" t="s">
        <v>46</v>
      </c>
      <c r="K151" s="107"/>
      <c r="L151" s="107"/>
      <c r="M151" s="62">
        <v>4020</v>
      </c>
      <c r="N151" s="62">
        <v>6</v>
      </c>
      <c r="O151" s="62">
        <v>0.4</v>
      </c>
    </row>
    <row r="152" spans="1:6" ht="25.5">
      <c r="A152" s="63" t="s">
        <v>242</v>
      </c>
      <c r="B152" s="64" t="s">
        <v>237</v>
      </c>
      <c r="C152" s="62" t="s">
        <v>254</v>
      </c>
      <c r="D152" s="62">
        <v>5.6</v>
      </c>
      <c r="E152" s="62" t="s">
        <v>250</v>
      </c>
      <c r="F152" s="62" t="s">
        <v>250</v>
      </c>
    </row>
    <row r="153" spans="1:6" ht="12.75">
      <c r="A153" s="63" t="s">
        <v>240</v>
      </c>
      <c r="B153" s="63" t="s">
        <v>241</v>
      </c>
      <c r="C153" s="62" t="s">
        <v>254</v>
      </c>
      <c r="D153" s="62">
        <v>8.4</v>
      </c>
      <c r="E153" s="62" t="s">
        <v>250</v>
      </c>
      <c r="F153" s="62" t="s">
        <v>250</v>
      </c>
    </row>
    <row r="154" spans="1:6" ht="25.5">
      <c r="A154" s="63" t="s">
        <v>246</v>
      </c>
      <c r="B154" s="64" t="s">
        <v>237</v>
      </c>
      <c r="C154" s="62" t="s">
        <v>254</v>
      </c>
      <c r="D154" s="62">
        <v>2.8</v>
      </c>
      <c r="E154" s="62" t="s">
        <v>250</v>
      </c>
      <c r="F154" s="62" t="s">
        <v>250</v>
      </c>
    </row>
    <row r="155" spans="1:6" ht="25.5">
      <c r="A155" s="63" t="s">
        <v>246</v>
      </c>
      <c r="B155" s="64" t="s">
        <v>237</v>
      </c>
      <c r="C155" s="62" t="s">
        <v>254</v>
      </c>
      <c r="D155" s="62">
        <v>5.6</v>
      </c>
      <c r="E155" s="62" t="s">
        <v>250</v>
      </c>
      <c r="F155" s="62" t="s">
        <v>250</v>
      </c>
    </row>
    <row r="156" spans="1:6" ht="25.5">
      <c r="A156" s="63" t="s">
        <v>245</v>
      </c>
      <c r="B156" s="64" t="s">
        <v>235</v>
      </c>
      <c r="C156" s="62" t="s">
        <v>254</v>
      </c>
      <c r="D156" s="62">
        <v>8.4</v>
      </c>
      <c r="E156" s="62" t="s">
        <v>250</v>
      </c>
      <c r="F156" s="62" t="s">
        <v>250</v>
      </c>
    </row>
    <row r="157" spans="1:10" ht="12.75">
      <c r="A157" s="63"/>
      <c r="B157" s="63"/>
      <c r="C157" s="63" t="s">
        <v>32</v>
      </c>
      <c r="D157" s="62">
        <v>47.6</v>
      </c>
      <c r="E157" s="62"/>
      <c r="F157" s="62"/>
      <c r="G157" s="73" t="s">
        <v>211</v>
      </c>
      <c r="H157" s="73"/>
      <c r="I157" s="73"/>
      <c r="J157" s="73"/>
    </row>
    <row r="158" spans="1:10" ht="12.75">
      <c r="A158" s="145" t="s">
        <v>252</v>
      </c>
      <c r="B158" s="146"/>
      <c r="C158" s="63" t="s">
        <v>32</v>
      </c>
      <c r="D158" s="62">
        <v>56</v>
      </c>
      <c r="E158" s="67">
        <v>1.5</v>
      </c>
      <c r="F158" s="62" t="s">
        <v>250</v>
      </c>
      <c r="G158" s="63">
        <v>23</v>
      </c>
      <c r="H158" s="147" t="s">
        <v>17</v>
      </c>
      <c r="I158" s="148"/>
      <c r="J158" s="149"/>
    </row>
    <row r="160" spans="1:16" ht="12.75">
      <c r="A160" s="73" t="s">
        <v>53</v>
      </c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</row>
    <row r="161" spans="1:16" ht="25.5">
      <c r="A161" s="63" t="s">
        <v>54</v>
      </c>
      <c r="B161" s="63"/>
      <c r="C161" s="63" t="s">
        <v>55</v>
      </c>
      <c r="D161" s="63" t="s">
        <v>56</v>
      </c>
      <c r="E161" s="64" t="s">
        <v>57</v>
      </c>
      <c r="F161" s="63" t="s">
        <v>54</v>
      </c>
      <c r="G161" s="63" t="s">
        <v>55</v>
      </c>
      <c r="H161" s="63" t="s">
        <v>174</v>
      </c>
      <c r="I161" s="64" t="s">
        <v>57</v>
      </c>
      <c r="J161" s="63" t="s">
        <v>54</v>
      </c>
      <c r="K161" s="63" t="s">
        <v>175</v>
      </c>
      <c r="L161" s="63" t="s">
        <v>174</v>
      </c>
      <c r="M161" s="64" t="s">
        <v>57</v>
      </c>
      <c r="N161" s="63" t="s">
        <v>54</v>
      </c>
      <c r="O161" s="63" t="s">
        <v>55</v>
      </c>
      <c r="P161" s="63" t="s">
        <v>56</v>
      </c>
    </row>
    <row r="162" spans="1:16" ht="12.75">
      <c r="A162" s="63" t="s">
        <v>58</v>
      </c>
      <c r="B162" s="63"/>
      <c r="C162" s="63">
        <v>0</v>
      </c>
      <c r="D162" s="63">
        <v>38</v>
      </c>
      <c r="E162" s="63">
        <v>1</v>
      </c>
      <c r="F162" s="63" t="s">
        <v>59</v>
      </c>
      <c r="G162" s="63">
        <v>-3</v>
      </c>
      <c r="H162" s="63">
        <v>33</v>
      </c>
      <c r="I162" s="63">
        <v>2</v>
      </c>
      <c r="J162" s="63" t="s">
        <v>60</v>
      </c>
      <c r="K162" s="63">
        <v>-18</v>
      </c>
      <c r="L162" s="63">
        <v>38</v>
      </c>
      <c r="M162" s="63">
        <v>3</v>
      </c>
      <c r="N162" s="63" t="s">
        <v>61</v>
      </c>
      <c r="O162" s="63">
        <v>-15</v>
      </c>
      <c r="P162" s="63">
        <v>32</v>
      </c>
    </row>
    <row r="163" spans="1:16" ht="12.75">
      <c r="A163" s="63" t="s">
        <v>62</v>
      </c>
      <c r="B163" s="63"/>
      <c r="C163" s="63">
        <v>-3</v>
      </c>
      <c r="D163" s="63">
        <v>35</v>
      </c>
      <c r="E163" s="63">
        <v>2</v>
      </c>
      <c r="F163" s="63" t="s">
        <v>63</v>
      </c>
      <c r="G163" s="63">
        <v>0</v>
      </c>
      <c r="H163" s="63">
        <v>37</v>
      </c>
      <c r="I163" s="63">
        <v>1</v>
      </c>
      <c r="J163" s="63" t="s">
        <v>64</v>
      </c>
      <c r="K163" s="63">
        <v>-9</v>
      </c>
      <c r="L163" s="63">
        <v>34</v>
      </c>
      <c r="M163" s="63">
        <v>3</v>
      </c>
      <c r="N163" s="63" t="s">
        <v>65</v>
      </c>
      <c r="O163" s="63">
        <v>-3</v>
      </c>
      <c r="P163" s="63">
        <v>32</v>
      </c>
    </row>
    <row r="164" spans="1:16" ht="12.75">
      <c r="A164" s="63" t="s">
        <v>66</v>
      </c>
      <c r="B164" s="63"/>
      <c r="C164" s="63">
        <v>-12</v>
      </c>
      <c r="D164" s="63">
        <v>34</v>
      </c>
      <c r="E164" s="63">
        <v>3</v>
      </c>
      <c r="F164" s="63" t="s">
        <v>67</v>
      </c>
      <c r="G164" s="63">
        <v>-27</v>
      </c>
      <c r="H164" s="63">
        <v>30</v>
      </c>
      <c r="I164" s="63">
        <v>4</v>
      </c>
      <c r="J164" s="63" t="s">
        <v>68</v>
      </c>
      <c r="K164" s="63"/>
      <c r="L164" s="63"/>
      <c r="M164" s="63">
        <v>1</v>
      </c>
      <c r="N164" s="63" t="s">
        <v>69</v>
      </c>
      <c r="O164" s="63">
        <v>3</v>
      </c>
      <c r="P164" s="63">
        <v>37</v>
      </c>
    </row>
    <row r="165" spans="1:16" ht="12.75">
      <c r="A165" s="63" t="s">
        <v>70</v>
      </c>
      <c r="B165" s="63"/>
      <c r="C165" s="63">
        <v>-12</v>
      </c>
      <c r="D165" s="63">
        <v>34</v>
      </c>
      <c r="E165" s="63">
        <v>3</v>
      </c>
      <c r="F165" s="63" t="s">
        <v>71</v>
      </c>
      <c r="G165" s="63">
        <v>-12</v>
      </c>
      <c r="H165" s="63">
        <v>34</v>
      </c>
      <c r="I165" s="63">
        <v>4</v>
      </c>
      <c r="J165" s="63" t="s">
        <v>72</v>
      </c>
      <c r="K165" s="63"/>
      <c r="L165" s="63"/>
      <c r="M165" s="63">
        <v>1</v>
      </c>
      <c r="N165" s="63" t="s">
        <v>73</v>
      </c>
      <c r="O165" s="63"/>
      <c r="P165" s="63"/>
    </row>
    <row r="166" spans="1:16" ht="12.75">
      <c r="A166" s="63" t="s">
        <v>74</v>
      </c>
      <c r="B166" s="63"/>
      <c r="C166" s="63">
        <v>0</v>
      </c>
      <c r="D166" s="63">
        <v>37</v>
      </c>
      <c r="E166" s="63">
        <v>1</v>
      </c>
      <c r="F166" s="63" t="s">
        <v>75</v>
      </c>
      <c r="G166" s="63">
        <v>-15</v>
      </c>
      <c r="H166" s="63">
        <v>36</v>
      </c>
      <c r="I166" s="63">
        <v>4</v>
      </c>
      <c r="J166" s="63" t="s">
        <v>76</v>
      </c>
      <c r="K166" s="63"/>
      <c r="L166" s="63"/>
      <c r="M166" s="63">
        <v>1</v>
      </c>
      <c r="N166" s="63" t="s">
        <v>77</v>
      </c>
      <c r="O166" s="63"/>
      <c r="P166" s="63"/>
    </row>
    <row r="167" spans="1:16" ht="12.75">
      <c r="A167" s="63" t="s">
        <v>78</v>
      </c>
      <c r="B167" s="63"/>
      <c r="C167" s="63">
        <v>3</v>
      </c>
      <c r="D167" s="63">
        <v>39</v>
      </c>
      <c r="E167" s="63">
        <v>1</v>
      </c>
      <c r="F167" s="63" t="s">
        <v>79</v>
      </c>
      <c r="G167" s="63">
        <v>-12</v>
      </c>
      <c r="H167" s="63">
        <v>35</v>
      </c>
      <c r="I167" s="63">
        <v>3</v>
      </c>
      <c r="J167" s="63" t="s">
        <v>80</v>
      </c>
      <c r="K167" s="63"/>
      <c r="L167" s="63"/>
      <c r="M167" s="63">
        <v>1</v>
      </c>
      <c r="N167" s="63" t="s">
        <v>81</v>
      </c>
      <c r="O167" s="63"/>
      <c r="P167" s="63"/>
    </row>
    <row r="168" spans="1:16" ht="12.75">
      <c r="A168" s="63" t="s">
        <v>82</v>
      </c>
      <c r="B168" s="63"/>
      <c r="C168" s="63">
        <v>-3</v>
      </c>
      <c r="D168" s="63">
        <v>40</v>
      </c>
      <c r="E168" s="63">
        <v>1</v>
      </c>
      <c r="F168" s="63" t="s">
        <v>83</v>
      </c>
      <c r="G168" s="63">
        <v>-3</v>
      </c>
      <c r="H168" s="63">
        <v>36</v>
      </c>
      <c r="I168" s="63">
        <v>2</v>
      </c>
      <c r="J168" s="63" t="s">
        <v>84</v>
      </c>
      <c r="K168" s="63"/>
      <c r="L168" s="63"/>
      <c r="M168" s="63">
        <v>2</v>
      </c>
      <c r="N168" s="63" t="s">
        <v>85</v>
      </c>
      <c r="O168" s="63"/>
      <c r="P168" s="63"/>
    </row>
    <row r="169" spans="1:16" ht="12.75">
      <c r="A169" s="63" t="s">
        <v>86</v>
      </c>
      <c r="B169" s="63"/>
      <c r="C169" s="63">
        <v>-3</v>
      </c>
      <c r="D169" s="63">
        <v>34</v>
      </c>
      <c r="E169" s="63">
        <v>2</v>
      </c>
      <c r="F169" s="63" t="s">
        <v>87</v>
      </c>
      <c r="G169" s="63">
        <v>-12</v>
      </c>
      <c r="H169" s="63">
        <v>34</v>
      </c>
      <c r="I169" s="63">
        <v>3</v>
      </c>
      <c r="J169" s="63" t="s">
        <v>88</v>
      </c>
      <c r="K169" s="63"/>
      <c r="L169" s="63"/>
      <c r="M169" s="63">
        <v>2</v>
      </c>
      <c r="N169" s="63" t="s">
        <v>89</v>
      </c>
      <c r="O169" s="63"/>
      <c r="P169" s="63"/>
    </row>
    <row r="170" spans="1:16" ht="12.75">
      <c r="A170" s="63" t="s">
        <v>90</v>
      </c>
      <c r="B170" s="63"/>
      <c r="C170" s="63">
        <v>-8</v>
      </c>
      <c r="D170" s="63">
        <v>34</v>
      </c>
      <c r="E170" s="63">
        <v>3</v>
      </c>
      <c r="F170" s="63" t="s">
        <v>91</v>
      </c>
      <c r="G170" s="63">
        <v>-12</v>
      </c>
      <c r="H170" s="63">
        <v>33</v>
      </c>
      <c r="I170" s="63">
        <v>3</v>
      </c>
      <c r="J170" s="63" t="s">
        <v>92</v>
      </c>
      <c r="K170" s="63"/>
      <c r="L170" s="63"/>
      <c r="M170" s="63">
        <v>2</v>
      </c>
      <c r="N170" s="63" t="s">
        <v>93</v>
      </c>
      <c r="O170" s="63"/>
      <c r="P170" s="63"/>
    </row>
    <row r="171" spans="1:16" ht="12.75">
      <c r="A171" s="63" t="s">
        <v>94</v>
      </c>
      <c r="B171" s="63"/>
      <c r="C171" s="63">
        <v>-9</v>
      </c>
      <c r="D171" s="63">
        <v>34</v>
      </c>
      <c r="E171" s="63">
        <v>3</v>
      </c>
      <c r="F171" s="63" t="s">
        <v>95</v>
      </c>
      <c r="G171" s="63">
        <v>-12</v>
      </c>
      <c r="H171" s="63">
        <v>38</v>
      </c>
      <c r="I171" s="63">
        <v>3</v>
      </c>
      <c r="J171" s="63" t="s">
        <v>96</v>
      </c>
      <c r="K171" s="63"/>
      <c r="L171" s="63"/>
      <c r="M171" s="63">
        <v>2</v>
      </c>
      <c r="N171" s="63" t="s">
        <v>97</v>
      </c>
      <c r="O171" s="63"/>
      <c r="P171" s="63"/>
    </row>
    <row r="172" spans="1:16" ht="12.75">
      <c r="A172" s="63" t="s">
        <v>98</v>
      </c>
      <c r="B172" s="63"/>
      <c r="C172" s="63">
        <v>-15</v>
      </c>
      <c r="D172" s="63">
        <v>33</v>
      </c>
      <c r="E172" s="63">
        <v>3</v>
      </c>
      <c r="F172" s="63" t="s">
        <v>99</v>
      </c>
      <c r="G172" s="63">
        <v>-3</v>
      </c>
      <c r="H172" s="63">
        <v>40</v>
      </c>
      <c r="I172" s="63">
        <v>2</v>
      </c>
      <c r="J172" s="63" t="s">
        <v>100</v>
      </c>
      <c r="K172" s="63"/>
      <c r="L172" s="63"/>
      <c r="M172" s="63">
        <v>2</v>
      </c>
      <c r="N172" s="63" t="s">
        <v>101</v>
      </c>
      <c r="O172" s="63"/>
      <c r="P172" s="63"/>
    </row>
    <row r="173" spans="1:16" ht="12.75">
      <c r="A173" s="63" t="s">
        <v>102</v>
      </c>
      <c r="B173" s="63"/>
      <c r="C173" s="63">
        <v>-9</v>
      </c>
      <c r="D173" s="63">
        <v>36</v>
      </c>
      <c r="E173" s="63">
        <v>3</v>
      </c>
      <c r="F173" s="63" t="s">
        <v>103</v>
      </c>
      <c r="G173" s="63">
        <v>-6</v>
      </c>
      <c r="H173" s="63">
        <v>38</v>
      </c>
      <c r="I173" s="63">
        <v>2</v>
      </c>
      <c r="J173" s="63" t="s">
        <v>104</v>
      </c>
      <c r="K173" s="63"/>
      <c r="L173" s="63"/>
      <c r="M173" s="63">
        <v>2</v>
      </c>
      <c r="N173" s="63" t="s">
        <v>105</v>
      </c>
      <c r="O173" s="63"/>
      <c r="P173" s="63"/>
    </row>
    <row r="174" spans="1:16" ht="12.75">
      <c r="A174" s="63" t="s">
        <v>106</v>
      </c>
      <c r="B174" s="63"/>
      <c r="C174" s="63">
        <v>-6</v>
      </c>
      <c r="D174" s="63">
        <v>37</v>
      </c>
      <c r="E174" s="63">
        <v>2</v>
      </c>
      <c r="F174" s="63" t="s">
        <v>107</v>
      </c>
      <c r="G174" s="63">
        <v>3</v>
      </c>
      <c r="H174" s="63">
        <v>35</v>
      </c>
      <c r="I174" s="63">
        <v>1</v>
      </c>
      <c r="J174" s="63" t="s">
        <v>108</v>
      </c>
      <c r="K174" s="63"/>
      <c r="L174" s="63"/>
      <c r="M174" s="63">
        <v>2</v>
      </c>
      <c r="N174" s="63" t="s">
        <v>109</v>
      </c>
      <c r="O174" s="63"/>
      <c r="P174" s="63"/>
    </row>
    <row r="175" spans="1:16" ht="12.75">
      <c r="A175" s="63" t="s">
        <v>110</v>
      </c>
      <c r="B175" s="63"/>
      <c r="C175" s="63">
        <v>-3</v>
      </c>
      <c r="D175" s="63">
        <v>34</v>
      </c>
      <c r="E175" s="63">
        <v>2</v>
      </c>
      <c r="F175" s="63" t="s">
        <v>111</v>
      </c>
      <c r="G175" s="63">
        <v>-3</v>
      </c>
      <c r="H175" s="63">
        <v>37</v>
      </c>
      <c r="I175" s="63">
        <v>2</v>
      </c>
      <c r="J175" s="63" t="s">
        <v>112</v>
      </c>
      <c r="K175" s="63"/>
      <c r="L175" s="63"/>
      <c r="M175" s="63">
        <v>2</v>
      </c>
      <c r="N175" s="63" t="s">
        <v>113</v>
      </c>
      <c r="O175" s="63"/>
      <c r="P175" s="63"/>
    </row>
    <row r="176" spans="1:16" ht="12.75">
      <c r="A176" s="63" t="s">
        <v>114</v>
      </c>
      <c r="B176" s="63"/>
      <c r="C176" s="63">
        <v>-15</v>
      </c>
      <c r="D176" s="63">
        <v>37</v>
      </c>
      <c r="E176" s="63">
        <v>3</v>
      </c>
      <c r="F176" s="63" t="s">
        <v>115</v>
      </c>
      <c r="G176" s="63">
        <v>-15</v>
      </c>
      <c r="H176" s="63">
        <v>34</v>
      </c>
      <c r="I176" s="63">
        <v>3</v>
      </c>
      <c r="J176" s="63" t="s">
        <v>116</v>
      </c>
      <c r="K176" s="63"/>
      <c r="L176" s="63"/>
      <c r="M176" s="63">
        <v>2</v>
      </c>
      <c r="N176" s="63" t="s">
        <v>117</v>
      </c>
      <c r="O176" s="63"/>
      <c r="P176" s="63"/>
    </row>
    <row r="177" spans="1:16" ht="12.75">
      <c r="A177" s="63" t="s">
        <v>118</v>
      </c>
      <c r="B177" s="63"/>
      <c r="C177" s="63">
        <v>-15</v>
      </c>
      <c r="D177" s="63">
        <v>35</v>
      </c>
      <c r="E177" s="63">
        <v>3</v>
      </c>
      <c r="F177" s="63" t="s">
        <v>119</v>
      </c>
      <c r="G177" s="63">
        <v>-3</v>
      </c>
      <c r="H177" s="63">
        <v>30</v>
      </c>
      <c r="I177" s="63">
        <v>2</v>
      </c>
      <c r="J177" s="63" t="s">
        <v>120</v>
      </c>
      <c r="K177" s="63"/>
      <c r="L177" s="63"/>
      <c r="M177" s="63">
        <v>2</v>
      </c>
      <c r="N177" s="63" t="s">
        <v>121</v>
      </c>
      <c r="O177" s="63"/>
      <c r="P177" s="63"/>
    </row>
    <row r="178" spans="1:16" ht="12.75">
      <c r="A178" s="63" t="s">
        <v>122</v>
      </c>
      <c r="B178" s="63"/>
      <c r="C178" s="63">
        <v>-6</v>
      </c>
      <c r="D178" s="63">
        <v>38</v>
      </c>
      <c r="E178" s="63">
        <v>2</v>
      </c>
      <c r="F178" s="63" t="s">
        <v>123</v>
      </c>
      <c r="G178" s="63">
        <v>-3</v>
      </c>
      <c r="H178" s="63">
        <v>32</v>
      </c>
      <c r="I178" s="63">
        <v>2</v>
      </c>
      <c r="J178" s="63" t="s">
        <v>124</v>
      </c>
      <c r="K178" s="63"/>
      <c r="L178" s="63"/>
      <c r="M178" s="63">
        <v>2</v>
      </c>
      <c r="N178" s="63" t="s">
        <v>125</v>
      </c>
      <c r="O178" s="63"/>
      <c r="P178" s="63"/>
    </row>
    <row r="179" spans="1:16" ht="12.75">
      <c r="A179" s="63" t="s">
        <v>126</v>
      </c>
      <c r="B179" s="63"/>
      <c r="C179" s="63">
        <v>-9</v>
      </c>
      <c r="D179" s="63">
        <v>43</v>
      </c>
      <c r="E179" s="63">
        <v>2</v>
      </c>
      <c r="F179" s="63" t="s">
        <v>127</v>
      </c>
      <c r="G179" s="63">
        <v>-9</v>
      </c>
      <c r="H179" s="63">
        <v>40</v>
      </c>
      <c r="I179" s="63">
        <v>2</v>
      </c>
      <c r="J179" s="63" t="s">
        <v>128</v>
      </c>
      <c r="K179" s="63"/>
      <c r="L179" s="63"/>
      <c r="M179" s="63">
        <v>3</v>
      </c>
      <c r="N179" s="63" t="s">
        <v>129</v>
      </c>
      <c r="O179" s="63"/>
      <c r="P179" s="63"/>
    </row>
    <row r="180" spans="1:16" ht="12.75">
      <c r="A180" s="63" t="s">
        <v>130</v>
      </c>
      <c r="B180" s="63"/>
      <c r="C180" s="63">
        <v>-9</v>
      </c>
      <c r="D180" s="63">
        <v>37</v>
      </c>
      <c r="E180" s="63">
        <v>2</v>
      </c>
      <c r="F180" s="63" t="s">
        <v>131</v>
      </c>
      <c r="G180" s="63">
        <v>-3</v>
      </c>
      <c r="H180" s="63">
        <v>30</v>
      </c>
      <c r="I180" s="63">
        <v>2</v>
      </c>
      <c r="J180" s="63" t="s">
        <v>132</v>
      </c>
      <c r="K180" s="63"/>
      <c r="L180" s="63"/>
      <c r="M180" s="63">
        <v>3</v>
      </c>
      <c r="N180" s="63" t="s">
        <v>133</v>
      </c>
      <c r="O180" s="63"/>
      <c r="P180" s="63"/>
    </row>
    <row r="181" spans="1:16" ht="12.75">
      <c r="A181" s="63" t="s">
        <v>134</v>
      </c>
      <c r="B181" s="63"/>
      <c r="C181" s="63">
        <v>-12</v>
      </c>
      <c r="D181" s="63">
        <v>38</v>
      </c>
      <c r="E181" s="63">
        <v>3</v>
      </c>
      <c r="F181" s="63" t="s">
        <v>135</v>
      </c>
      <c r="G181" s="63">
        <v>-18</v>
      </c>
      <c r="H181" s="63">
        <v>33</v>
      </c>
      <c r="I181" s="63">
        <v>4</v>
      </c>
      <c r="J181" s="63" t="s">
        <v>136</v>
      </c>
      <c r="K181" s="63"/>
      <c r="L181" s="63"/>
      <c r="M181" s="63">
        <v>3</v>
      </c>
      <c r="N181" s="63" t="s">
        <v>137</v>
      </c>
      <c r="O181" s="63"/>
      <c r="P181" s="63"/>
    </row>
    <row r="182" spans="1:16" ht="12.75">
      <c r="A182" s="63" t="s">
        <v>138</v>
      </c>
      <c r="B182" s="63"/>
      <c r="C182" s="63">
        <v>-18</v>
      </c>
      <c r="D182" s="63">
        <v>36</v>
      </c>
      <c r="E182" s="63">
        <v>4</v>
      </c>
      <c r="F182" s="63" t="s">
        <v>139</v>
      </c>
      <c r="G182" s="63">
        <v>-6</v>
      </c>
      <c r="H182" s="63">
        <v>43</v>
      </c>
      <c r="I182" s="63">
        <v>2</v>
      </c>
      <c r="J182" s="63" t="s">
        <v>140</v>
      </c>
      <c r="K182" s="63"/>
      <c r="L182" s="63"/>
      <c r="M182" s="63">
        <v>3</v>
      </c>
      <c r="N182" s="63" t="s">
        <v>141</v>
      </c>
      <c r="O182" s="63"/>
      <c r="P182" s="63"/>
    </row>
    <row r="183" spans="1:16" ht="12.75">
      <c r="A183" s="63" t="s">
        <v>142</v>
      </c>
      <c r="B183" s="63"/>
      <c r="C183" s="63">
        <v>-21</v>
      </c>
      <c r="D183" s="63">
        <v>30</v>
      </c>
      <c r="E183" s="63">
        <v>4</v>
      </c>
      <c r="F183" s="63" t="s">
        <v>143</v>
      </c>
      <c r="G183" s="63">
        <v>-6</v>
      </c>
      <c r="H183" s="63">
        <v>33</v>
      </c>
      <c r="I183" s="63">
        <v>2</v>
      </c>
      <c r="J183" s="63" t="s">
        <v>144</v>
      </c>
      <c r="K183" s="63"/>
      <c r="L183" s="63"/>
      <c r="M183" s="63">
        <v>3</v>
      </c>
      <c r="N183" s="63" t="s">
        <v>145</v>
      </c>
      <c r="O183" s="63"/>
      <c r="P183" s="63"/>
    </row>
    <row r="184" spans="1:16" ht="12.75">
      <c r="A184" s="63" t="s">
        <v>146</v>
      </c>
      <c r="B184" s="63"/>
      <c r="C184" s="63">
        <v>-3</v>
      </c>
      <c r="D184" s="63">
        <v>34</v>
      </c>
      <c r="E184" s="63">
        <v>3</v>
      </c>
      <c r="F184" s="63" t="s">
        <v>147</v>
      </c>
      <c r="G184" s="63">
        <v>-3</v>
      </c>
      <c r="H184" s="63">
        <v>31</v>
      </c>
      <c r="I184" s="63">
        <v>2</v>
      </c>
      <c r="J184" s="63" t="s">
        <v>148</v>
      </c>
      <c r="K184" s="63"/>
      <c r="L184" s="63"/>
      <c r="M184" s="63">
        <v>3</v>
      </c>
      <c r="N184" s="63" t="s">
        <v>149</v>
      </c>
      <c r="O184" s="63"/>
      <c r="P184" s="63"/>
    </row>
    <row r="185" spans="1:16" ht="12.75">
      <c r="A185" s="63" t="s">
        <v>150</v>
      </c>
      <c r="B185" s="63"/>
      <c r="C185" s="63">
        <v>-12</v>
      </c>
      <c r="D185" s="63">
        <v>39</v>
      </c>
      <c r="E185" s="63">
        <v>2</v>
      </c>
      <c r="F185" s="63" t="s">
        <v>151</v>
      </c>
      <c r="G185" s="63">
        <v>-9</v>
      </c>
      <c r="H185" s="63">
        <v>35</v>
      </c>
      <c r="I185" s="63">
        <v>3</v>
      </c>
      <c r="J185" s="63" t="s">
        <v>152</v>
      </c>
      <c r="K185" s="63"/>
      <c r="L185" s="63"/>
      <c r="M185" s="63">
        <v>3</v>
      </c>
      <c r="N185" s="63" t="s">
        <v>153</v>
      </c>
      <c r="O185" s="63"/>
      <c r="P185" s="63"/>
    </row>
    <row r="186" spans="1:16" ht="12.75">
      <c r="A186" s="63" t="s">
        <v>154</v>
      </c>
      <c r="B186" s="63"/>
      <c r="C186" s="63">
        <v>-3</v>
      </c>
      <c r="D186" s="63">
        <v>29</v>
      </c>
      <c r="E186" s="63">
        <v>2</v>
      </c>
      <c r="F186" s="63" t="s">
        <v>155</v>
      </c>
      <c r="G186" s="63">
        <v>-15</v>
      </c>
      <c r="H186" s="63">
        <v>33</v>
      </c>
      <c r="I186" s="63">
        <v>4</v>
      </c>
      <c r="J186" s="63" t="s">
        <v>156</v>
      </c>
      <c r="K186" s="63"/>
      <c r="L186" s="63"/>
      <c r="M186" s="63">
        <v>3</v>
      </c>
      <c r="N186" s="63" t="s">
        <v>157</v>
      </c>
      <c r="O186" s="63"/>
      <c r="P186" s="63"/>
    </row>
    <row r="187" spans="1:16" ht="12.75">
      <c r="A187" s="63" t="s">
        <v>158</v>
      </c>
      <c r="B187" s="63"/>
      <c r="C187" s="63"/>
      <c r="D187" s="63"/>
      <c r="E187" s="63">
        <v>4</v>
      </c>
      <c r="F187" s="63" t="s">
        <v>159</v>
      </c>
      <c r="G187" s="63"/>
      <c r="H187" s="63"/>
      <c r="I187" s="63">
        <v>4</v>
      </c>
      <c r="J187" s="63" t="s">
        <v>160</v>
      </c>
      <c r="K187" s="63"/>
      <c r="L187" s="63"/>
      <c r="M187" s="63">
        <v>3</v>
      </c>
      <c r="N187" s="63" t="s">
        <v>161</v>
      </c>
      <c r="O187" s="63"/>
      <c r="P187" s="63"/>
    </row>
    <row r="188" spans="1:16" ht="12.75">
      <c r="A188" s="63" t="s">
        <v>162</v>
      </c>
      <c r="B188" s="63"/>
      <c r="C188" s="63"/>
      <c r="D188" s="63"/>
      <c r="E188" s="63">
        <v>4</v>
      </c>
      <c r="F188" s="63" t="s">
        <v>163</v>
      </c>
      <c r="G188" s="63"/>
      <c r="H188" s="63"/>
      <c r="I188" s="63">
        <v>4</v>
      </c>
      <c r="J188" s="63" t="s">
        <v>164</v>
      </c>
      <c r="K188" s="63"/>
      <c r="L188" s="63"/>
      <c r="M188" s="63">
        <v>4</v>
      </c>
      <c r="N188" s="63" t="s">
        <v>165</v>
      </c>
      <c r="O188" s="63"/>
      <c r="P188" s="63"/>
    </row>
    <row r="189" spans="1:16" ht="12.75">
      <c r="A189" s="63" t="s">
        <v>166</v>
      </c>
      <c r="B189" s="63"/>
      <c r="C189" s="63"/>
      <c r="D189" s="63"/>
      <c r="E189" s="63">
        <v>4</v>
      </c>
      <c r="F189" s="63" t="s">
        <v>167</v>
      </c>
      <c r="G189" s="63"/>
      <c r="H189" s="63"/>
      <c r="I189" s="63">
        <v>4</v>
      </c>
      <c r="J189" s="63" t="s">
        <v>168</v>
      </c>
      <c r="K189" s="63"/>
      <c r="L189" s="63"/>
      <c r="M189" s="63">
        <v>4</v>
      </c>
      <c r="N189" s="63" t="s">
        <v>169</v>
      </c>
      <c r="O189" s="63"/>
      <c r="P189" s="63"/>
    </row>
    <row r="190" spans="1:16" ht="12.75">
      <c r="A190" s="63" t="s">
        <v>170</v>
      </c>
      <c r="B190" s="63"/>
      <c r="C190" s="63"/>
      <c r="D190" s="63"/>
      <c r="E190" s="63">
        <v>4</v>
      </c>
      <c r="F190" s="63" t="s">
        <v>171</v>
      </c>
      <c r="G190" s="63"/>
      <c r="H190" s="63"/>
      <c r="I190" s="63">
        <v>4</v>
      </c>
      <c r="J190" s="63" t="s">
        <v>172</v>
      </c>
      <c r="K190" s="63"/>
      <c r="L190" s="63"/>
      <c r="M190" s="63">
        <v>4</v>
      </c>
      <c r="N190" s="63"/>
      <c r="O190" s="63"/>
      <c r="P190" s="63"/>
    </row>
  </sheetData>
  <mergeCells count="91">
    <mergeCell ref="A160:P160"/>
    <mergeCell ref="A158:B158"/>
    <mergeCell ref="C102:C103"/>
    <mergeCell ref="D102:D103"/>
    <mergeCell ref="E102:E103"/>
    <mergeCell ref="A138:F138"/>
    <mergeCell ref="G157:J157"/>
    <mergeCell ref="H158:J158"/>
    <mergeCell ref="J147:L147"/>
    <mergeCell ref="J148:L148"/>
    <mergeCell ref="J149:L149"/>
    <mergeCell ref="J150:L150"/>
    <mergeCell ref="J151:L151"/>
    <mergeCell ref="J146:O146"/>
    <mergeCell ref="I121:L121"/>
    <mergeCell ref="A123:F123"/>
    <mergeCell ref="G135:I135"/>
    <mergeCell ref="H136:I136"/>
    <mergeCell ref="A136:B136"/>
    <mergeCell ref="A101:Q101"/>
    <mergeCell ref="A100:Q100"/>
    <mergeCell ref="I102:L103"/>
    <mergeCell ref="A102:B103"/>
    <mergeCell ref="F102:F103"/>
    <mergeCell ref="G102:G103"/>
    <mergeCell ref="H102:H103"/>
    <mergeCell ref="A89:B89"/>
    <mergeCell ref="A90:B90"/>
    <mergeCell ref="A84:B84"/>
    <mergeCell ref="A85:B85"/>
    <mergeCell ref="A86:B86"/>
    <mergeCell ref="A87:B87"/>
    <mergeCell ref="A81:B81"/>
    <mergeCell ref="A82:B82"/>
    <mergeCell ref="A83:B83"/>
    <mergeCell ref="A88:B88"/>
    <mergeCell ref="A77:B77"/>
    <mergeCell ref="A78:B78"/>
    <mergeCell ref="A79:B79"/>
    <mergeCell ref="A80:B80"/>
    <mergeCell ref="A73:B73"/>
    <mergeCell ref="A74:B74"/>
    <mergeCell ref="A75:B75"/>
    <mergeCell ref="A76:B76"/>
    <mergeCell ref="H47:L47"/>
    <mergeCell ref="A39:I39"/>
    <mergeCell ref="B46:C46"/>
    <mergeCell ref="D46:E46"/>
    <mergeCell ref="E48:F48"/>
    <mergeCell ref="A6:B6"/>
    <mergeCell ref="B47:C47"/>
    <mergeCell ref="D47:E47"/>
    <mergeCell ref="F47:G47"/>
    <mergeCell ref="F41:G41"/>
    <mergeCell ref="A3:G3"/>
    <mergeCell ref="C11:C12"/>
    <mergeCell ref="D11:D12"/>
    <mergeCell ref="E11:E12"/>
    <mergeCell ref="F11:F12"/>
    <mergeCell ref="G11:G12"/>
    <mergeCell ref="F5:Q10"/>
    <mergeCell ref="A4:Q4"/>
    <mergeCell ref="H3:Q3"/>
    <mergeCell ref="J45:L46"/>
    <mergeCell ref="H46:I46"/>
    <mergeCell ref="H40:I40"/>
    <mergeCell ref="A5:E5"/>
    <mergeCell ref="A11:B12"/>
    <mergeCell ref="D40:E40"/>
    <mergeCell ref="F40:G40"/>
    <mergeCell ref="M38:P48"/>
    <mergeCell ref="K48:L48"/>
    <mergeCell ref="F45:G45"/>
    <mergeCell ref="F42:L44"/>
    <mergeCell ref="H11:H12"/>
    <mergeCell ref="I11:L12"/>
    <mergeCell ref="J40:L41"/>
    <mergeCell ref="A91:B91"/>
    <mergeCell ref="A92:B92"/>
    <mergeCell ref="A93:B93"/>
    <mergeCell ref="H48:J48"/>
    <mergeCell ref="A67:Q67"/>
    <mergeCell ref="A68:B68"/>
    <mergeCell ref="A69:B69"/>
    <mergeCell ref="A70:B70"/>
    <mergeCell ref="A71:B71"/>
    <mergeCell ref="A72:B72"/>
    <mergeCell ref="A94:B94"/>
    <mergeCell ref="A95:B95"/>
    <mergeCell ref="A96:B96"/>
    <mergeCell ref="A97:B9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PC</cp:lastModifiedBy>
  <cp:lastPrinted>2006-04-17T12:58:49Z</cp:lastPrinted>
  <dcterms:created xsi:type="dcterms:W3CDTF">2004-05-03T12:26:04Z</dcterms:created>
  <dcterms:modified xsi:type="dcterms:W3CDTF">2007-08-26T11:26:01Z</dcterms:modified>
  <cp:category/>
  <cp:version/>
  <cp:contentType/>
  <cp:contentStatus/>
</cp:coreProperties>
</file>